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Overview" sheetId="1" r:id="rId5"/>
    <sheet state="visible" name="Folder Summary" sheetId="2" r:id="rId6"/>
    <sheet state="visible" name="Page Map" sheetId="3" r:id="rId7"/>
    <sheet state="visible" name="Home" sheetId="4" r:id="rId8"/>
    <sheet state="visible" name="About" sheetId="5" r:id="rId9"/>
    <sheet state="visible" name="Academic" sheetId="6" r:id="rId10"/>
    <sheet state="visible" name="Content" sheetId="7" r:id="rId11"/>
    <sheet state="visible" name="Engage" sheetId="8" r:id="rId12"/>
    <sheet state="visible" name="Find Your Future Here" sheetId="9" r:id="rId13"/>
    <sheet state="visible" name="People" sheetId="10" r:id="rId14"/>
    <sheet state="visible" name="Research" sheetId="11" r:id="rId15"/>
    <sheet state="visible" name="Tags" sheetId="12" r:id="rId16"/>
    <sheet state="visible" name="Original Data" sheetId="13" r:id="rId17"/>
    <sheet state="visible" name="Separate Index Report" sheetId="14" r:id="rId18"/>
  </sheets>
  <definedNames>
    <definedName hidden="1" localSheetId="1" name="_xlnm._FilterDatabase">'Folder Summary'!$A$1:$M$34</definedName>
    <definedName hidden="1" localSheetId="2" name="_xlnm._FilterDatabase">'Page Map'!$A$1:$T$401</definedName>
    <definedName hidden="1" localSheetId="3" name="_xlnm._FilterDatabase">Home!$A$1:$T$2</definedName>
    <definedName hidden="1" localSheetId="4" name="_xlnm._FilterDatabase">About!$A$1:$T$9</definedName>
    <definedName hidden="1" localSheetId="5" name="_xlnm._FilterDatabase">Academic!$A$1:$T$19</definedName>
    <definedName hidden="1" localSheetId="6" name="_xlnm._FilterDatabase">Content!$A$1:$T$8</definedName>
    <definedName hidden="1" localSheetId="7" name="_xlnm._FilterDatabase">Engage!$A$1:$T$33</definedName>
    <definedName hidden="1" localSheetId="8" name="_xlnm._FilterDatabase">'Find Your Future Here'!$A$1:$T$3</definedName>
    <definedName hidden="1" localSheetId="9" name="_xlnm._FilterDatabase">People!$A$1:$T$152</definedName>
    <definedName hidden="1" localSheetId="10" name="_xlnm._FilterDatabase">Research!$A$1:$T$181</definedName>
    <definedName hidden="1" localSheetId="11" name="_xlnm._FilterDatabase">Tags!$A$1:$T$2</definedName>
    <definedName hidden="1" localSheetId="12" name="_xlnm._FilterDatabase">'Original Data'!$A$1:$L$401</definedName>
    <definedName hidden="1" localSheetId="13" name="_xlnm._FilterDatabase">'Separate Index Report'!$A$3:$L$4</definedName>
  </definedNames>
  <calcPr/>
</workbook>
</file>

<file path=xl/sharedStrings.xml><?xml version="1.0" encoding="utf-8"?>
<sst xmlns="http://schemas.openxmlformats.org/spreadsheetml/2006/main" count="12373" uniqueCount="2101">
  <si>
    <t>Website Mapping</t>
  </si>
  <si>
    <t>website.cs.vt.edu</t>
  </si>
  <si>
    <t>Generated</t>
  </si>
  <si>
    <t>2026-06-15</t>
  </si>
  <si>
    <t>Source File</t>
  </si>
  <si>
    <t>2026-06-15_DubBot_Pages_website.cs.vt.edu.csv</t>
  </si>
  <si>
    <t>Total Pages</t>
  </si>
  <si>
    <t>Top-Level Folders</t>
  </si>
  <si>
    <t>Unique Folder Paths</t>
  </si>
  <si>
    <t>Separate Index Report</t>
  </si>
  <si>
    <t>cs.vt.edu is the index page for website.cs.vt.edu, but it exists separate from the website.cs.vt.edu website report. Its DubBot data is preserved in the Separate Index Report tab and is not included in Page Map folder counts.</t>
  </si>
  <si>
    <t>Separate Index Rows</t>
  </si>
  <si>
    <t>How to Read This Workbook</t>
  </si>
  <si>
    <t>Start with Page Map for a full sorted inventory. Use Folder Summary for counts and issue totals. Folder tabs contain the same full data filtered by top-level area. Original Data preserves the source CSV columns exactly.</t>
  </si>
  <si>
    <t>Top Folder</t>
  </si>
  <si>
    <t>Pages</t>
  </si>
  <si>
    <t>Research</t>
  </si>
  <si>
    <t>People</t>
  </si>
  <si>
    <t>Engage</t>
  </si>
  <si>
    <t>Academic</t>
  </si>
  <si>
    <t>About</t>
  </si>
  <si>
    <t>Content</t>
  </si>
  <si>
    <t>Find Your Future Here</t>
  </si>
  <si>
    <t>Home</t>
  </si>
  <si>
    <t>Tags</t>
  </si>
  <si>
    <t>Folder Path</t>
  </si>
  <si>
    <t>Parent Folder</t>
  </si>
  <si>
    <t>Depth</t>
  </si>
  <si>
    <t>Page Count</t>
  </si>
  <si>
    <t>Accessibility Issues</t>
  </si>
  <si>
    <t>Best Practices</t>
  </si>
  <si>
    <t>Broken Links</t>
  </si>
  <si>
    <t>Misspellings</t>
  </si>
  <si>
    <t>SEO</t>
  </si>
  <si>
    <t>Web Governance</t>
  </si>
  <si>
    <t>Open Tasks</t>
  </si>
  <si>
    <t>Example URL</t>
  </si>
  <si>
    <t>/</t>
  </si>
  <si>
    <t>/About</t>
  </si>
  <si>
    <t>/academic</t>
  </si>
  <si>
    <t>/engage</t>
  </si>
  <si>
    <t>/find-your-future-here</t>
  </si>
  <si>
    <t>/people</t>
  </si>
  <si>
    <t>/research</t>
  </si>
  <si>
    <t>/tags</t>
  </si>
  <si>
    <t>/academic/graduate</t>
  </si>
  <si>
    <t>/academic/undergraduate</t>
  </si>
  <si>
    <t>/engage/Alumni</t>
  </si>
  <si>
    <t>/engage/industry</t>
  </si>
  <si>
    <t>/people/administration</t>
  </si>
  <si>
    <t>/people/advisory-board</t>
  </si>
  <si>
    <t>/people/faculty</t>
  </si>
  <si>
    <t>/research/grantline</t>
  </si>
  <si>
    <t>/research/research-areas</t>
  </si>
  <si>
    <t>/research/Seminars</t>
  </si>
  <si>
    <t>/academic/graduate/future-grads</t>
  </si>
  <si>
    <t>/academic/undergraduate/future-undergrads</t>
  </si>
  <si>
    <t>/engage/Alumni/alumni-events</t>
  </si>
  <si>
    <t>/engage/Alumni/Alumni-in-the-news</t>
  </si>
  <si>
    <t>/engage/Alumni/distinguished-alumni</t>
  </si>
  <si>
    <t>/engage/industry/career-fair</t>
  </si>
  <si>
    <t>/people/faculty/courtesy-appointment-faculty</t>
  </si>
  <si>
    <t>/engage/Alumni/50-anniversary/50-Anniversary-Alumni-Spotlights</t>
  </si>
  <si>
    <t>/engage/Alumni/50-anniversary</t>
  </si>
  <si>
    <t>/content/website_cs_vt_edu/en/tags.html/website_cs_vt_edu:computational-biology-and-bioinformatics</t>
  </si>
  <si>
    <t>/content/website_cs_vt_edu/en/tags.html</t>
  </si>
  <si>
    <t>/content/website_cs_vt_edu/en/tags.html/website_cs_vt_edu:digital-education</t>
  </si>
  <si>
    <t>/content/website_cs_vt_edu/en/tags.html/website_cs_vt_edu:grantline</t>
  </si>
  <si>
    <t>/content/website_cs_vt_edu/en/tags.html/website_cs_vt_edu:high-performance-computing-computational-science</t>
  </si>
  <si>
    <t>/content/website_cs_vt_edu/en/tags.html/website_cs_vt_edu:Human-Computer-Interaction</t>
  </si>
  <si>
    <t>/content/website_cs_vt_edu/en/tags.html/website_cs_vt_edu:pandemic-prediction-and-prevention</t>
  </si>
  <si>
    <t>/content/website_cs_vt_edu/en/tags.html/website_cs_vt_edu:security</t>
  </si>
  <si>
    <t>Subfolder</t>
  </si>
  <si>
    <t>Page Type</t>
  </si>
  <si>
    <t>File Name</t>
  </si>
  <si>
    <t>Slug</t>
  </si>
  <si>
    <t>ID</t>
  </si>
  <si>
    <t>Title</t>
  </si>
  <si>
    <t>URL</t>
  </si>
  <si>
    <t>DubBot URL</t>
  </si>
  <si>
    <t>View in</t>
  </si>
  <si>
    <t>home</t>
  </si>
  <si>
    <t>687cda50d71c189cacc3b52c</t>
  </si>
  <si>
    <t>Department of Computer Science | Computer Science | Virginia Tech</t>
  </si>
  <si>
    <t>/a/64f127d95b662f000170637e/sites/68790f32c34897353e6c3a05/pages/687cda50d71c189cacc3b52c</t>
  </si>
  <si>
    <t>Folder Landing</t>
  </si>
  <si>
    <t>About.html</t>
  </si>
  <si>
    <t>687cda74d71c189cacc3b534</t>
  </si>
  <si>
    <t>About | Computer Science | Virginia Tech</t>
  </si>
  <si>
    <t>/a/64f127d95b662f000170637e/sites/68790f32c34897353e6c3a05/pages/687cda74d71c189cacc3b534</t>
  </si>
  <si>
    <t>Content Page</t>
  </si>
  <si>
    <t>accreditation.html</t>
  </si>
  <si>
    <t>accreditation</t>
  </si>
  <si>
    <t>687cda80d71c189cacc3b535</t>
  </si>
  <si>
    <t>Accreditation | Computer Science | Virginia Tech</t>
  </si>
  <si>
    <t>/a/64f127d95b662f000170637e/sites/68790f32c34897353e6c3a05/pages/687cda80d71c189cacc3b535</t>
  </si>
  <si>
    <t>computer-science-lookbook.html</t>
  </si>
  <si>
    <t>computer-science-lookbook</t>
  </si>
  <si>
    <t>68ebeb20959b1cd64cfca4e6</t>
  </si>
  <si>
    <t>Experience computer science | Computer Science | Virginia Tech</t>
  </si>
  <si>
    <t>/a/64f127d95b662f000170637e/sites/68790f32c34897353e6c3a05/pages/68ebeb20959b1cd64cfca4e6</t>
  </si>
  <si>
    <t>Contact.html</t>
  </si>
  <si>
    <t>Contact</t>
  </si>
  <si>
    <t>687cda99d71c189cacc3b537</t>
  </si>
  <si>
    <t>Contact | Computer Science | Virginia Tech</t>
  </si>
  <si>
    <t>/a/64f127d95b662f000170637e/sites/68790f32c34897353e6c3a05/pages/687cda99d71c189cacc3b537</t>
  </si>
  <si>
    <t>cs-resources.html</t>
  </si>
  <si>
    <t>cs-resources</t>
  </si>
  <si>
    <t>687cdad0d71c189cacc3b53b</t>
  </si>
  <si>
    <t>Department technical resources | Computer Science | Virginia Tech</t>
  </si>
  <si>
    <t>/a/64f127d95b662f000170637e/sites/68790f32c34897353e6c3a05/pages/687cdad0d71c189cacc3b53b</t>
  </si>
  <si>
    <t>faculty-search.html</t>
  </si>
  <si>
    <t>faculty-search</t>
  </si>
  <si>
    <t>687cdab4d71c189cacc3b539</t>
  </si>
  <si>
    <t>Faculty searches | Computer Science | Virginia Tech</t>
  </si>
  <si>
    <t>/a/64f127d95b662f000170637e/sites/68790f32c34897353e6c3a05/pages/687cdab4d71c189cacc3b539</t>
  </si>
  <si>
    <t>principles-of-community.html</t>
  </si>
  <si>
    <t>principles-of-community</t>
  </si>
  <si>
    <t>68ebeb00959b1cd64cfca4e5</t>
  </si>
  <si>
    <t>Principles of Community | Computer Science | Virginia Tech</t>
  </si>
  <si>
    <t>/a/64f127d95b662f000170637e/sites/68790f32c34897353e6c3a05/pages/68ebeb00959b1cd64cfca4e5</t>
  </si>
  <si>
    <t>strategicplan.html</t>
  </si>
  <si>
    <t>strategicplan</t>
  </si>
  <si>
    <t>687cdaa6d71c189cacc3b538</t>
  </si>
  <si>
    <t>Strategic plan | Computer Science | Virginia Tech</t>
  </si>
  <si>
    <t>/a/64f127d95b662f000170637e/sites/68790f32c34897353e6c3a05/pages/687cdaa6d71c189cacc3b538</t>
  </si>
  <si>
    <t>academic.html</t>
  </si>
  <si>
    <t>academic</t>
  </si>
  <si>
    <t>68993dbed94a1ce6fe3c7baf</t>
  </si>
  <si>
    <t>Academic programs | Computer Science | Virginia Tech</t>
  </si>
  <si>
    <t>/a/64f127d95b662f000170637e/sites/68790f32c34897353e6c3a05/pages/68993dbed94a1ce6fe3c7baf</t>
  </si>
  <si>
    <t>graduate.html</t>
  </si>
  <si>
    <t>graduate</t>
  </si>
  <si>
    <t>68991b031a3493f73b884b2d</t>
  </si>
  <si>
    <t>Graduate | Computer Science | Virginia Tech</t>
  </si>
  <si>
    <t>/a/64f127d95b662f000170637e/sites/68790f32c34897353e6c3a05/pages/68991b031a3493f73b884b2d</t>
  </si>
  <si>
    <t>undergraduate.html</t>
  </si>
  <si>
    <t>undergraduate</t>
  </si>
  <si>
    <t>68991a971a3493f73b884b2b</t>
  </si>
  <si>
    <t>Undergraduate | Computer Science | Virginia Tech</t>
  </si>
  <si>
    <t>/a/64f127d95b662f000170637e/sites/68790f32c34897353e6c3a05/pages/68991a971a3493f73b884b2b</t>
  </si>
  <si>
    <t>Graduate</t>
  </si>
  <si>
    <t>future-grads.html</t>
  </si>
  <si>
    <t>future-grads</t>
  </si>
  <si>
    <t>68993ebad94a1ce6fe3c7bf0</t>
  </si>
  <si>
    <t>Future | Computer Science | Virginia Tech</t>
  </si>
  <si>
    <t>/a/64f127d95b662f000170637e/sites/68790f32c34897353e6c3a05/pages/68993ebad94a1ce6fe3c7bf0</t>
  </si>
  <si>
    <t>Future Grads</t>
  </si>
  <si>
    <t>ApplicationDeadlines.html</t>
  </si>
  <si>
    <t>ApplicationDeadlines</t>
  </si>
  <si>
    <t>68996602d94a1ce6fe3c7e7e</t>
  </si>
  <si>
    <t>Application deadlines | Computer Science | Virginia Tech</t>
  </si>
  <si>
    <t>/a/64f127d95b662f000170637e/sites/68790f32c34897353e6c3a05/pages/68996602d94a1ce6fe3c7e7e</t>
  </si>
  <si>
    <t>BSMS.html</t>
  </si>
  <si>
    <t>BSMS</t>
  </si>
  <si>
    <t>689965a6d94a1ce6fe3c7e7b</t>
  </si>
  <si>
    <t>4+1 accelerated master's degree | Computer Science | Virginia Tech</t>
  </si>
  <si>
    <t>/a/64f127d95b662f000170637e/sites/68790f32c34897353e6c3a05/pages/689965a6d94a1ce6fe3c7e7b</t>
  </si>
  <si>
    <t>doctorate.html</t>
  </si>
  <si>
    <t>doctorate</t>
  </si>
  <si>
    <t>68996510d94a1ce6fe3c7e78</t>
  </si>
  <si>
    <t>Doctorate (Ph.D.) | Computer Science | Virginia Tech</t>
  </si>
  <si>
    <t>/a/64f127d95b662f000170637e/sites/68790f32c34897353e6c3a05/pages/68996510d94a1ce6fe3c7e78</t>
  </si>
  <si>
    <t>Funding.html</t>
  </si>
  <si>
    <t>Funding</t>
  </si>
  <si>
    <t>689965d9d94a1ce6fe3c7e7d</t>
  </si>
  <si>
    <t>Funding opportunities | Computer Science | Virginia Tech</t>
  </si>
  <si>
    <t>/a/64f127d95b662f000170637e/sites/68790f32c34897353e6c3a05/pages/689965d9d94a1ce6fe3c7e7d</t>
  </si>
  <si>
    <t>MENG.html</t>
  </si>
  <si>
    <t>MENG</t>
  </si>
  <si>
    <t>68996578d94a1ce6fe3c7e7a</t>
  </si>
  <si>
    <t>Master of Engineering | Computer Science | Virginia Tech</t>
  </si>
  <si>
    <t>/a/64f127d95b662f000170637e/sites/68790f32c34897353e6c3a05/pages/68996578d94a1ce6fe3c7e7a</t>
  </si>
  <si>
    <t>MSThesis.html</t>
  </si>
  <si>
    <t>MSThesis</t>
  </si>
  <si>
    <t>68996540d94a1ce6fe3c7e79</t>
  </si>
  <si>
    <t>Master of Science | Computer Science | Virginia Tech</t>
  </si>
  <si>
    <t>/a/64f127d95b662f000170637e/sites/68790f32c34897353e6c3a05/pages/68996540d94a1ce6fe3c7e79</t>
  </si>
  <si>
    <t>Undergraduate</t>
  </si>
  <si>
    <t>future-undergrads.html</t>
  </si>
  <si>
    <t>future-undergrads</t>
  </si>
  <si>
    <t>68993ea0d94a1ce6fe3c7bec</t>
  </si>
  <si>
    <t>/a/64f127d95b662f000170637e/sites/68790f32c34897353e6c3a05/pages/68993ea0d94a1ce6fe3c7bec</t>
  </si>
  <si>
    <t>Future Undergrads</t>
  </si>
  <si>
    <t>ai-minor.html</t>
  </si>
  <si>
    <t>ai-minor</t>
  </si>
  <si>
    <t>69f7467a76a8326553984db9</t>
  </si>
  <si>
    <t>Artificial Intelligence (AI) minor | Computer Science | Virginia Tech</t>
  </si>
  <si>
    <t>/a/64f127d95b662f000170637e/sites/68790f32c34897353e6c3a05/pages/69f7467a76a8326553984db9</t>
  </si>
  <si>
    <t>689963f5d94a1ce6fe3c7e63</t>
  </si>
  <si>
    <t>/a/64f127d95b662f000170637e/sites/68790f32c34897353e6c3a05/pages/689963f5d94a1ce6fe3c7e63</t>
  </si>
  <si>
    <t>captstone-courses.html</t>
  </si>
  <si>
    <t>captstone-courses</t>
  </si>
  <si>
    <t>6899648bd94a1ce6fe3c7e76</t>
  </si>
  <si>
    <t>Capstone courses | Computer Science | Virginia Tech</t>
  </si>
  <si>
    <t>/a/64f127d95b662f000170637e/sites/68790f32c34897353e6c3a05/pages/6899648bd94a1ce6fe3c7e76</t>
  </si>
  <si>
    <t>cs-dcc-sc-major-checksheets-and-roadmaps.html</t>
  </si>
  <si>
    <t>cs-dcc-sc-major-checksheets-and-roadmaps</t>
  </si>
  <si>
    <t>689964d5d94a1ce6fe3c7e77</t>
  </si>
  <si>
    <t>Program checksheets and roadmaps | Computer Science | Virginia Tech</t>
  </si>
  <si>
    <t>/a/64f127d95b662f000170637e/sites/68790f32c34897353e6c3a05/pages/689964d5d94a1ce6fe3c7e77</t>
  </si>
  <si>
    <t>experiential-learning.html</t>
  </si>
  <si>
    <t>experiential-learning</t>
  </si>
  <si>
    <t>689963b6d94a1ce6fe3c7e5c</t>
  </si>
  <si>
    <t>Experiential learning | Computer Science | Virginia Tech</t>
  </si>
  <si>
    <t>/a/64f127d95b662f000170637e/sites/68790f32c34897353e6c3a05/pages/689963b6d94a1ce6fe3c7e5c</t>
  </si>
  <si>
    <t>StudentServices.html</t>
  </si>
  <si>
    <t>StudentServices</t>
  </si>
  <si>
    <t>6899635cd94a1ce6fe3c7e51</t>
  </si>
  <si>
    <t>Undergraduate advising | Computer Science | Virginia Tech</t>
  </si>
  <si>
    <t>/a/64f127d95b662f000170637e/sites/68790f32c34897353e6c3a05/pages/6899635cd94a1ce6fe3c7e51</t>
  </si>
  <si>
    <t>Undergradhandbook.html</t>
  </si>
  <si>
    <t>Undergradhandbook</t>
  </si>
  <si>
    <t>68996436d94a1ce6fe3c7e6d</t>
  </si>
  <si>
    <t>Undergraduate Handbook | Computer Science | Virginia Tech</t>
  </si>
  <si>
    <t>/a/64f127d95b662f000170637e/sites/68790f32c34897353e6c3a05/pages/68996436d94a1ce6fe3c7e6d</t>
  </si>
  <si>
    <t>Website Cs Vt Edu:Computational Biology And Bioinformatics</t>
  </si>
  <si>
    <t>Folder</t>
  </si>
  <si>
    <t>website_cs_vt_edu:computational-biology-and-bioinformatics</t>
  </si>
  <si>
    <t>687d1b68b24469388931ea59</t>
  </si>
  <si>
    <t>Tags | Computer Science | Virginia Tech</t>
  </si>
  <si>
    <t>/a/64f127d95b662f000170637e/sites/68790f32c34897353e6c3a05/pages/687d1b68b24469388931ea59</t>
  </si>
  <si>
    <t>Website Cs Vt Edu:Digital Education</t>
  </si>
  <si>
    <t>website_cs_vt_edu:digital-education</t>
  </si>
  <si>
    <t>687d17bbb24469388931ea19</t>
  </si>
  <si>
    <t>/a/64f127d95b662f000170637e/sites/68790f32c34897353e6c3a05/pages/687d17bbb24469388931ea19</t>
  </si>
  <si>
    <t>Website Cs Vt Edu:Grantline</t>
  </si>
  <si>
    <t>website_cs_vt_edu:grantline</t>
  </si>
  <si>
    <t>687d16b1b24469388931ea12</t>
  </si>
  <si>
    <t>/a/64f127d95b662f000170637e/sites/68790f32c34897353e6c3a05/pages/687d16b1b24469388931ea12</t>
  </si>
  <si>
    <t>Website Cs Vt Edu:High Performance Computing Computational Science</t>
  </si>
  <si>
    <t>website_cs_vt_edu:high-performance-computing-computational-science</t>
  </si>
  <si>
    <t>687d1716b24469388931ea13</t>
  </si>
  <si>
    <t>/a/64f127d95b662f000170637e/sites/68790f32c34897353e6c3a05/pages/687d1716b24469388931ea13</t>
  </si>
  <si>
    <t>Website Cs Vt Edu:Human Computer Interaction</t>
  </si>
  <si>
    <t>website_cs_vt_edu:Human-Computer-Interaction</t>
  </si>
  <si>
    <t>687d172cb24469388931ea15</t>
  </si>
  <si>
    <t>/a/64f127d95b662f000170637e/sites/68790f32c34897353e6c3a05/pages/687d172cb24469388931ea15</t>
  </si>
  <si>
    <t>Website Cs Vt Edu:Pandemic Prediction And Prevention</t>
  </si>
  <si>
    <t>website_cs_vt_edu:pandemic-prediction-and-prevention</t>
  </si>
  <si>
    <t>687d1b8ab24469388931ea5a</t>
  </si>
  <si>
    <t>/a/64f127d95b662f000170637e/sites/68790f32c34897353e6c3a05/pages/687d1b8ab24469388931ea5a</t>
  </si>
  <si>
    <t>Website Cs Vt Edu:Security</t>
  </si>
  <si>
    <t>website_cs_vt_edu:security</t>
  </si>
  <si>
    <t>687d1741b24469388931ea17</t>
  </si>
  <si>
    <t>/a/64f127d95b662f000170637e/sites/68790f32c34897353e6c3a05/pages/687d1741b24469388931ea17</t>
  </si>
  <si>
    <t>Alumni.html</t>
  </si>
  <si>
    <t>Alumni</t>
  </si>
  <si>
    <t>687cdcecb24469388931e622</t>
  </si>
  <si>
    <t>Alumni | Computer Science | Virginia Tech</t>
  </si>
  <si>
    <t>/a/64f127d95b662f000170637e/sites/68790f32c34897353e6c3a05/pages/687cdcecb24469388931e622</t>
  </si>
  <si>
    <t>engage.html</t>
  </si>
  <si>
    <t>engage</t>
  </si>
  <si>
    <t>687cdc7fb24469388931e61f</t>
  </si>
  <si>
    <t>Engage | Computer Science | Virginia Tech</t>
  </si>
  <si>
    <t>/a/64f127d95b662f000170637e/sites/68790f32c34897353e6c3a05/pages/687cdc7fb24469388931e61f</t>
  </si>
  <si>
    <t>entrepreneurship.html</t>
  </si>
  <si>
    <t>entrepreneurship</t>
  </si>
  <si>
    <t>687cdd5ab24469388931e62d</t>
  </si>
  <si>
    <t>Entrepreneurship (cs/root) | Computer Science | Virginia Tech</t>
  </si>
  <si>
    <t>/a/64f127d95b662f000170637e/sites/68790f32c34897353e6c3a05/pages/687cdd5ab24469388931e62d</t>
  </si>
  <si>
    <t>Giving.html</t>
  </si>
  <si>
    <t>Giving</t>
  </si>
  <si>
    <t>687cdd3eb24469388931e626</t>
  </si>
  <si>
    <t>Giving | Computer Science | Virginia Tech</t>
  </si>
  <si>
    <t>/a/64f127d95b662f000170637e/sites/68790f32c34897353e6c3a05/pages/687cdd3eb24469388931e626</t>
  </si>
  <si>
    <t>industry.html</t>
  </si>
  <si>
    <t>industry</t>
  </si>
  <si>
    <t>687cdd4ab24469388931e629</t>
  </si>
  <si>
    <t>Industry (CS|Source) | Computer Science | Virginia Tech</t>
  </si>
  <si>
    <t>/a/64f127d95b662f000170637e/sites/68790f32c34897353e6c3a05/pages/687cdd4ab24469388931e629</t>
  </si>
  <si>
    <t>alumni-events.html</t>
  </si>
  <si>
    <t>alumni-events</t>
  </si>
  <si>
    <t>687d0fcbb24469388931e9dd</t>
  </si>
  <si>
    <t>Alumni events | Computer Science | Virginia Tech</t>
  </si>
  <si>
    <t>/a/64f127d95b662f000170637e/sites/68790f32c34897353e6c3a05/pages/687d0fcbb24469388931e9dd</t>
  </si>
  <si>
    <t>Alumni-in-the-news.html</t>
  </si>
  <si>
    <t>Alumni-in-the-news</t>
  </si>
  <si>
    <t>687d0fe5b24469388931e9e1</t>
  </si>
  <si>
    <t>Alumni in the News | Computer Science | Virginia Tech</t>
  </si>
  <si>
    <t>/a/64f127d95b662f000170637e/sites/68790f32c34897353e6c3a05/pages/687d0fe5b24469388931e9e1</t>
  </si>
  <si>
    <t>distinguished-alumni.html</t>
  </si>
  <si>
    <t>distinguished-alumni</t>
  </si>
  <si>
    <t>687d1008b24469388931e9e3</t>
  </si>
  <si>
    <t>Computer Science Academy of Distinguished Alumni | Computer Science | Virginia Tech</t>
  </si>
  <si>
    <t>/a/64f127d95b662f000170637e/sites/68790f32c34897353e6c3a05/pages/687d1008b24469388931e9e3</t>
  </si>
  <si>
    <t>50 Anniversary Alumni Spotlights</t>
  </si>
  <si>
    <t>alumni-begole.html</t>
  </si>
  <si>
    <t>alumni-begole</t>
  </si>
  <si>
    <t>69f755ad76a8326553984e46</t>
  </si>
  <si>
    <t>Bo Begole (2013) | Computer Science | Virginia Tech</t>
  </si>
  <si>
    <t>/a/64f127d95b662f000170637e/sites/68790f32c34897353e6c3a05/pages/69f755ad76a8326553984e46</t>
  </si>
  <si>
    <t>Alumni Events</t>
  </si>
  <si>
    <t>alumni-weekend-computer-science-open-house.html</t>
  </si>
  <si>
    <t>alumni-weekend-computer-science-open-house</t>
  </si>
  <si>
    <t>6a1382f5aa7385c63a39de57</t>
  </si>
  <si>
    <t>Alumni Weekend: Computer science open house | Computer Science | Virginia Tech</t>
  </si>
  <si>
    <t>/a/64f127d95b662f000170637e/sites/68790f32c34897353e6c3a05/pages/6a1382f5aa7385c63a39de57</t>
  </si>
  <si>
    <t>virtual-5K.html</t>
  </si>
  <si>
    <t>virtual-5K</t>
  </si>
  <si>
    <t>699b187d5ab240f6d78a3194</t>
  </si>
  <si>
    <t>Sixth Annual Virtual 5K | Computer Science | Virginia Tech</t>
  </si>
  <si>
    <t>/a/64f127d95b662f000170637e/sites/68790f32c34897353e6c3a05/pages/699b187d5ab240f6d78a3194</t>
  </si>
  <si>
    <t>Alumni In The News</t>
  </si>
  <si>
    <t>chon-alumna-profile.html</t>
  </si>
  <si>
    <t>chon-alumna-profile</t>
  </si>
  <si>
    <t>687d184bb24469388931ea25</t>
  </si>
  <si>
    <t>Computer science alumna lands dream job at Google | Computer Science | Virginia Tech</t>
  </si>
  <si>
    <t>/a/64f127d95b662f000170637e/sites/68790f32c34897353e6c3a05/pages/687d184bb24469388931ea25</t>
  </si>
  <si>
    <t>cs-alumni-greg-lavender.html</t>
  </si>
  <si>
    <t>cs-alumni-greg-lavender</t>
  </si>
  <si>
    <t>687d1147b24469388931e9ec</t>
  </si>
  <si>
    <t>Mentoring has made the difference in Greg Lavender’s career | Computer Science | Virginia Tech</t>
  </si>
  <si>
    <t>/a/64f127d95b662f000170637e/sites/68790f32c34897353e6c3a05/pages/687d1147b24469388931e9ec</t>
  </si>
  <si>
    <t>lee-alumni-profile.html</t>
  </si>
  <si>
    <t>lee-alumni-profile</t>
  </si>
  <si>
    <t>687d1861b24469388931ea26</t>
  </si>
  <si>
    <t>Alumnus Newton Lee envisions a future with universal rights for all | Computer Science | Virginia Tech</t>
  </si>
  <si>
    <t>/a/64f127d95b662f000170637e/sites/68790f32c34897353e6c3a05/pages/687d1861b24469388931ea26</t>
  </si>
  <si>
    <t>Distinguished Alumni</t>
  </si>
  <si>
    <t>alumni-distinguished-award-calixte.html</t>
  </si>
  <si>
    <t>alumni-distinguished-award-calixte</t>
  </si>
  <si>
    <t>687d1a59b24469388931ea46</t>
  </si>
  <si>
    <t>Mario Calixte: From Hokie Nation to Haiti (2020) | Computer Science | Virginia Tech</t>
  </si>
  <si>
    <t>/a/64f127d95b662f000170637e/sites/68790f32c34897353e6c3a05/pages/687d1a59b24469388931ea46</t>
  </si>
  <si>
    <t>alumni-distinguished-award-mindel.html</t>
  </si>
  <si>
    <t>alumni-distinguished-award-mindel</t>
  </si>
  <si>
    <t>687d192cb24469388931ea38</t>
  </si>
  <si>
    <t>Joshua Mindel: Chasing meaning around the world (2020) | Computer Science | Virginia Tech</t>
  </si>
  <si>
    <t>/a/64f127d95b662f000170637e/sites/68790f32c34897353e6c3a05/pages/687d192cb24469388931ea38</t>
  </si>
  <si>
    <t>alumni-endert.html</t>
  </si>
  <si>
    <t>alumni-endert</t>
  </si>
  <si>
    <t>687d189bb24469388931ea2c</t>
  </si>
  <si>
    <t>Alex Endert ('12): Training future computer scientists (2025) | Computer Science | Virginia Tech</t>
  </si>
  <si>
    <t>/a/64f127d95b662f000170637e/sites/68790f32c34897353e6c3a05/pages/687d189bb24469388931ea2c</t>
  </si>
  <si>
    <t>alumni-sturgill.html</t>
  </si>
  <si>
    <t>alumni-sturgill</t>
  </si>
  <si>
    <t>687d1885b24469388931ea2a</t>
  </si>
  <si>
    <t>Keith Sturgill ('86): Right place, right time (2017) | Computer Science | Virginia Tech</t>
  </si>
  <si>
    <t>/a/64f127d95b662f000170637e/sites/68790f32c34897353e6c3a05/pages/687d1885b24469388931ea2a</t>
  </si>
  <si>
    <t>ashwin-aji.html</t>
  </si>
  <si>
    <t>ashwin-aji</t>
  </si>
  <si>
    <t>69f7561e76a8326553984e58</t>
  </si>
  <si>
    <t>Ashwin Aji | Computer Science | Virginia Tech</t>
  </si>
  <si>
    <t>/a/64f127d95b662f000170637e/sites/68790f32c34897353e6c3a05/pages/69f7561e76a8326553984e58</t>
  </si>
  <si>
    <t>bizot-alumni-award.html</t>
  </si>
  <si>
    <t>bizot-alumni-award</t>
  </si>
  <si>
    <t>687d1917b24469388931ea36</t>
  </si>
  <si>
    <t>Betsy Bizot: Encouraging students to think big (2021) | Computer Science | Virginia Tech</t>
  </si>
  <si>
    <t>/a/64f127d95b662f000170637e/sites/68790f32c34897353e6c3a05/pages/687d1917b24469388931ea36</t>
  </si>
  <si>
    <t>branham-alumni-award.html</t>
  </si>
  <si>
    <t>branham-alumni-award</t>
  </si>
  <si>
    <t>687d19c7b24469388931ea43</t>
  </si>
  <si>
    <t>Stacy Branham: Making the digital space accessible to all (2022) | Computer Science | Virginia Tech</t>
  </si>
  <si>
    <t>/a/64f127d95b662f000170637e/sites/68790f32c34897353e6c3a05/pages/687d19c7b24469388931ea43</t>
  </si>
  <si>
    <t>bryan-alumni-award.html</t>
  </si>
  <si>
    <t>bryan-alumni-award</t>
  </si>
  <si>
    <t>687d18eab24469388931ea33</t>
  </si>
  <si>
    <t>Chris Bryan: A 0/1 thinker in an uncertain world (2023) | Computer Science | Virginia Tech</t>
  </si>
  <si>
    <t>/a/64f127d95b662f000170637e/sites/68790f32c34897353e6c3a05/pages/687d18eab24469388931ea33</t>
  </si>
  <si>
    <t>capra-alumni-award.html</t>
  </si>
  <si>
    <t>capra-alumni-award</t>
  </si>
  <si>
    <t>687d1a3eb24469388931ea44</t>
  </si>
  <si>
    <t>Rob Capra: Reminding himself and others to 'look up' (2021) | Computer Science | Virginia Tech</t>
  </si>
  <si>
    <t>/a/64f127d95b662f000170637e/sites/68790f32c34897353e6c3a05/pages/687d1a3eb24469388931ea44</t>
  </si>
  <si>
    <t>finneran-alumni-award.html</t>
  </si>
  <si>
    <t>finneran-alumni-award</t>
  </si>
  <si>
    <t>687d1900b24469388931ea35</t>
  </si>
  <si>
    <t>Lisa Finneran: On a mission to keep the world safe (2022) | Computer Science | Virginia Tech</t>
  </si>
  <si>
    <t>/a/64f127d95b662f000170637e/sites/68790f32c34897353e6c3a05/pages/687d1900b24469388931ea35</t>
  </si>
  <si>
    <t>george-luc.html</t>
  </si>
  <si>
    <t>george-luc</t>
  </si>
  <si>
    <t>687d18b1b24469388931ea2d</t>
  </si>
  <si>
    <t>George Luc: A platform for community benefit (2025) | Computer Science | Virginia Tech</t>
  </si>
  <si>
    <t>/a/64f127d95b662f000170637e/sites/68790f32c34897353e6c3a05/pages/687d18b1b24469388931ea2d</t>
  </si>
  <si>
    <t>hussein-suleman.html</t>
  </si>
  <si>
    <t>hussein-suleman</t>
  </si>
  <si>
    <t>687d18c5b24469388931ea2f</t>
  </si>
  <si>
    <t>Hussein Suleman: Developing digital libraries (2025) | Computer Science | Virginia Tech</t>
  </si>
  <si>
    <t>/a/64f127d95b662f000170637e/sites/68790f32c34897353e6c3a05/pages/687d18c5b24469388931ea2f</t>
  </si>
  <si>
    <t>li-alumni-award.html</t>
  </si>
  <si>
    <t>li-alumni-award</t>
  </si>
  <si>
    <t>687d196db24469388931ea41</t>
  </si>
  <si>
    <t>Dong Li: In search of the most important problem (2023) | Computer Science | Virginia Tech</t>
  </si>
  <si>
    <t>/a/64f127d95b662f000170637e/sites/68790f32c34897353e6c3a05/pages/687d196db24469388931ea41</t>
  </si>
  <si>
    <t>Industry</t>
  </si>
  <si>
    <t>about-cs-source.html</t>
  </si>
  <si>
    <t>about-cs-source</t>
  </si>
  <si>
    <t>687d1247b24469388931e9f3</t>
  </si>
  <si>
    <t>About CS|Source | Computer Science | Virginia Tech</t>
  </si>
  <si>
    <t>/a/64f127d95b662f000170637e/sites/68790f32c34897353e6c3a05/pages/687d1247b24469388931e9f3</t>
  </si>
  <si>
    <t>career-fair.html</t>
  </si>
  <si>
    <t>career-fair</t>
  </si>
  <si>
    <t>68861edeadfad5225f58719b</t>
  </si>
  <si>
    <t>Fall 2026 Career Fair | Computer Science | Virginia Tech</t>
  </si>
  <si>
    <t>/a/64f127d95b662f000170637e/sites/68790f32c34897353e6c3a05/pages/68861edeadfad5225f58719b</t>
  </si>
  <si>
    <t>member-benefits.html</t>
  </si>
  <si>
    <t>member-benefits</t>
  </si>
  <si>
    <t>688f5bf7988cf0a94df7185f</t>
  </si>
  <si>
    <t>Partner benefits | Computer Science | Virginia Tech</t>
  </si>
  <si>
    <t>/a/64f127d95b662f000170637e/sites/68790f32c34897353e6c3a05/pages/688f5bf7988cf0a94df7185f</t>
  </si>
  <si>
    <t>Career Fair</t>
  </si>
  <si>
    <t>employer-information.html</t>
  </si>
  <si>
    <t>employer-information</t>
  </si>
  <si>
    <t>6a13884faa7385c63a39de73</t>
  </si>
  <si>
    <t>For employers | Computer Science | Virginia Tech</t>
  </si>
  <si>
    <t>/a/64f127d95b662f000170637e/sites/68790f32c34897353e6c3a05/pages/6a13884faa7385c63a39de73</t>
  </si>
  <si>
    <t>student-information.html</t>
  </si>
  <si>
    <t>student-information</t>
  </si>
  <si>
    <t>6a13886baa7385c63a39de74</t>
  </si>
  <si>
    <t>For students | Computer Science | Virginia Tech</t>
  </si>
  <si>
    <t>/a/64f127d95b662f000170637e/sites/68790f32c34897353e6c3a05/pages/6a13886baa7385c63a39de74</t>
  </si>
  <si>
    <t>build-your-future-in-computer-science.html</t>
  </si>
  <si>
    <t>build-your-future-in-computer-science</t>
  </si>
  <si>
    <t>69d25c87130230dd5ae6a7d7</t>
  </si>
  <si>
    <t>Your CS major starts at Virginia Tech | Computer Science | Virginia Tech</t>
  </si>
  <si>
    <t>/a/64f127d95b662f000170637e/sites/68790f32c34897353e6c3a05/pages/69d25c87130230dd5ae6a7d7</t>
  </si>
  <si>
    <t>find-your-future-here.html</t>
  </si>
  <si>
    <t>find-your-future-here</t>
  </si>
  <si>
    <t>69d268bc130230dd5ae6a849</t>
  </si>
  <si>
    <t>Find your future in Virginia Tech computer science | Computer Science | Virginia Tech</t>
  </si>
  <si>
    <t>/a/64f127d95b662f000170637e/sites/68790f32c34897353e6c3a05/pages/69d268bc130230dd5ae6a849</t>
  </si>
  <si>
    <t>administration.html</t>
  </si>
  <si>
    <t>administration</t>
  </si>
  <si>
    <t>687cdbf6b24469388931e609</t>
  </si>
  <si>
    <t>Administration | Computer Science | Virginia Tech</t>
  </si>
  <si>
    <t>/a/64f127d95b662f000170637e/sites/68790f32c34897353e6c3a05/pages/687cdbf6b24469388931e609</t>
  </si>
  <si>
    <t>advisory-board.html</t>
  </si>
  <si>
    <t>advisory-board</t>
  </si>
  <si>
    <t>687cdc37b24469388931e614</t>
  </si>
  <si>
    <t>Advisory board | Computer Science | Virginia Tech</t>
  </si>
  <si>
    <t>/a/64f127d95b662f000170637e/sites/68790f32c34897353e6c3a05/pages/687cdc37b24469388931e614</t>
  </si>
  <si>
    <t>faculty.html</t>
  </si>
  <si>
    <t>faculty</t>
  </si>
  <si>
    <t>687cdc0eb24469388931e611</t>
  </si>
  <si>
    <t>Faculty | Computer Science | Virginia Tech</t>
  </si>
  <si>
    <t>/a/64f127d95b662f000170637e/sites/68790f32c34897353e6c3a05/pages/687cdc0eb24469388931e611</t>
  </si>
  <si>
    <t>people.html</t>
  </si>
  <si>
    <t>people</t>
  </si>
  <si>
    <t>687cdbe8b24469388931e606</t>
  </si>
  <si>
    <t>People | Computer Science | Virginia Tech</t>
  </si>
  <si>
    <t>/a/64f127d95b662f000170637e/sites/68790f32c34897353e6c3a05/pages/687cdbe8b24469388931e606</t>
  </si>
  <si>
    <t>Administration</t>
  </si>
  <si>
    <t>amy-jordan.html</t>
  </si>
  <si>
    <t>amy-jordan</t>
  </si>
  <si>
    <t>687ce4fbb24469388931e763</t>
  </si>
  <si>
    <t>Amy Jordan | Computer Science | Virginia Tech</t>
  </si>
  <si>
    <t>/a/64f127d95b662f000170637e/sites/68790f32c34897353e6c3a05/pages/687ce4fbb24469388931e763</t>
  </si>
  <si>
    <t>andrea-sirles.html</t>
  </si>
  <si>
    <t>andrea-sirles</t>
  </si>
  <si>
    <t>687ce257b24469388931e6c7</t>
  </si>
  <si>
    <t>Andrea Sirles | Computer Science | Virginia Tech</t>
  </si>
  <si>
    <t>/a/64f127d95b662f000170637e/sites/68790f32c34897353e6c3a05/pages/687ce257b24469388931e6c7</t>
  </si>
  <si>
    <t>barbara-parker.html</t>
  </si>
  <si>
    <t>barbara-parker</t>
  </si>
  <si>
    <t>687ce571b24469388931e77c</t>
  </si>
  <si>
    <t>Barbara Parker | Computer Science | Virginia Tech</t>
  </si>
  <si>
    <t>/a/64f127d95b662f000170637e/sites/68790f32c34897353e6c3a05/pages/687ce571b24469388931e77c</t>
  </si>
  <si>
    <t>ben-cheng.html</t>
  </si>
  <si>
    <t>ben-cheng</t>
  </si>
  <si>
    <t>687ce440b24469388931e741</t>
  </si>
  <si>
    <t>Ben Cheng | Computer Science | Virginia Tech</t>
  </si>
  <si>
    <t>/a/64f127d95b662f000170637e/sites/68790f32c34897353e6c3a05/pages/687ce440b24469388931e741</t>
  </si>
  <si>
    <t>benjamin-stein.html</t>
  </si>
  <si>
    <t>benjamin-stein</t>
  </si>
  <si>
    <t>687ce5aab24469388931e78e</t>
  </si>
  <si>
    <t>Benjamin Stein | Computer Science | Virginia Tech</t>
  </si>
  <si>
    <t>/a/64f127d95b662f000170637e/sites/68790f32c34897353e6c3a05/pages/687ce5aab24469388931e78e</t>
  </si>
  <si>
    <t>chris-arnold.html</t>
  </si>
  <si>
    <t>chris-arnold</t>
  </si>
  <si>
    <t>687ce3e0b24469388931e72e</t>
  </si>
  <si>
    <t>Chris Arnold | Computer Science | Virginia Tech</t>
  </si>
  <si>
    <t>/a/64f127d95b662f000170637e/sites/68790f32c34897353e6c3a05/pages/687ce3e0b24469388931e72e</t>
  </si>
  <si>
    <t>debbie-zier.html</t>
  </si>
  <si>
    <t>debbie-zier</t>
  </si>
  <si>
    <t>687ce60cb24469388931e7a3</t>
  </si>
  <si>
    <t>Debbie Zier | Computer Science | Virginia Tech</t>
  </si>
  <si>
    <t>/a/64f127d95b662f000170637e/sites/68790f32c34897353e6c3a05/pages/687ce60cb24469388931e7a3</t>
  </si>
  <si>
    <t>jennifer-bradley.html</t>
  </si>
  <si>
    <t>jennifer-bradley</t>
  </si>
  <si>
    <t>687ce3f8b24469388931e732</t>
  </si>
  <si>
    <t>Jen Bradley | Computer Science | Virginia Tech</t>
  </si>
  <si>
    <t>/a/64f127d95b662f000170637e/sites/68790f32c34897353e6c3a05/pages/687ce3f8b24469388931e732</t>
  </si>
  <si>
    <t>joan-monahan-watson.html</t>
  </si>
  <si>
    <t>joan-monahan-watson</t>
  </si>
  <si>
    <t>687ce3ccb24469388931e72b</t>
  </si>
  <si>
    <t>Joan Monahan Watson | Computer Science | Virginia Tech</t>
  </si>
  <si>
    <t>/a/64f127d95b662f000170637e/sites/68790f32c34897353e6c3a05/pages/687ce3ccb24469388931e72b</t>
  </si>
  <si>
    <t>joe-morgan.html</t>
  </si>
  <si>
    <t>joe-morgan</t>
  </si>
  <si>
    <t>687ce553b24469388931e774</t>
  </si>
  <si>
    <t>Joseph Morgan | Computer Science | Virginia Tech</t>
  </si>
  <si>
    <t>/a/64f127d95b662f000170637e/sites/68790f32c34897353e6c3a05/pages/687ce553b24469388931e774</t>
  </si>
  <si>
    <t>klaudia-escobar.html</t>
  </si>
  <si>
    <t>klaudia-escobar</t>
  </si>
  <si>
    <t>69079600d735203148862e68</t>
  </si>
  <si>
    <t>Klaudia Escobar | Computer Science | Virginia Tech</t>
  </si>
  <si>
    <t>/a/64f127d95b662f000170637e/sites/68790f32c34897353e6c3a05/pages/69079600d735203148862e68</t>
  </si>
  <si>
    <t>leslie-thornton-obrien.html</t>
  </si>
  <si>
    <t>leslie-thornton-obrien</t>
  </si>
  <si>
    <t>687ce5ddb24469388931e79d</t>
  </si>
  <si>
    <t>Leslie Thornton-O'Brien | Computer Science | Virginia Tech</t>
  </si>
  <si>
    <t>/a/64f127d95b662f000170637e/sites/68790f32c34897353e6c3a05/pages/687ce5ddb24469388931e79d</t>
  </si>
  <si>
    <t>liliana-farabaugh.html</t>
  </si>
  <si>
    <t>liliana-farabaugh</t>
  </si>
  <si>
    <t>69ee0c2e33572dfc666f9cc9</t>
  </si>
  <si>
    <t>Liliana Farabaugh | Computer Science | Virginia Tech</t>
  </si>
  <si>
    <t>/a/64f127d95b662f000170637e/sites/68790f32c34897353e6c3a05/pages/69ee0c2e33572dfc666f9cc9</t>
  </si>
  <si>
    <t>lindsay-tolar.html</t>
  </si>
  <si>
    <t>lindsay-tolar</t>
  </si>
  <si>
    <t>687ce5f3b24469388931e79f</t>
  </si>
  <si>
    <t>Lindsay Tolar | Computer Science | Virginia Tech</t>
  </si>
  <si>
    <t>/a/64f127d95b662f000170637e/sites/68790f32c34897353e6c3a05/pages/687ce5f3b24469388931e79f</t>
  </si>
  <si>
    <t>makayla-welch.html</t>
  </si>
  <si>
    <t>makayla-welch</t>
  </si>
  <si>
    <t>687ce61eb24469388931e7a5</t>
  </si>
  <si>
    <t>Makayla Welch | Computer Science | Virginia Tech</t>
  </si>
  <si>
    <t>/a/64f127d95b662f000170637e/sites/68790f32c34897353e6c3a05/pages/687ce61eb24469388931e7a5</t>
  </si>
  <si>
    <t>mark-flynn.html</t>
  </si>
  <si>
    <t>mark-flynn</t>
  </si>
  <si>
    <t>687ce4a9b24469388931e754</t>
  </si>
  <si>
    <t>Mark Flynn | Computer Science | Virginia Tech</t>
  </si>
  <si>
    <t>/a/64f127d95b662f000170637e/sites/68790f32c34897353e6c3a05/pages/687ce4a9b24469388931e754</t>
  </si>
  <si>
    <t>melissa-mcpeak.html</t>
  </si>
  <si>
    <t>melissa-mcpeak</t>
  </si>
  <si>
    <t>687ce51eb24469388931e769</t>
  </si>
  <si>
    <t>Melissa McPeak | Computer Science | Virginia Tech</t>
  </si>
  <si>
    <t>/a/64f127d95b662f000170637e/sites/68790f32c34897353e6c3a05/pages/687ce51eb24469388931e769</t>
  </si>
  <si>
    <t>michael-davis.html</t>
  </si>
  <si>
    <t>michael-davis</t>
  </si>
  <si>
    <t>687ce49bb24469388931e753</t>
  </si>
  <si>
    <t>Michael Davis | Computer Science | Virginia Tech</t>
  </si>
  <si>
    <t>/a/64f127d95b662f000170637e/sites/68790f32c34897353e6c3a05/pages/687ce49bb24469388931e753</t>
  </si>
  <si>
    <t>mike-thompson.html</t>
  </si>
  <si>
    <t>mike-thompson</t>
  </si>
  <si>
    <t>687ce5cbb24469388931e798</t>
  </si>
  <si>
    <t>Mike Thompson | Computer Science | Virginia Tech</t>
  </si>
  <si>
    <t>/a/64f127d95b662f000170637e/sites/68790f32c34897353e6c3a05/pages/687ce5cbb24469388931e798</t>
  </si>
  <si>
    <t>richard-charles.html</t>
  </si>
  <si>
    <t>richard-charles</t>
  </si>
  <si>
    <t>687ce42cb24469388931e73c</t>
  </si>
  <si>
    <t>Richard Charles | Computer Science | Virginia Tech</t>
  </si>
  <si>
    <t>/a/64f127d95b662f000170637e/sites/68790f32c34897353e6c3a05/pages/687ce42cb24469388931e73c</t>
  </si>
  <si>
    <t>rob-hunter.html</t>
  </si>
  <si>
    <t>rob-hunter</t>
  </si>
  <si>
    <t>687ce4cfb24469388931e75c</t>
  </si>
  <si>
    <t>Rob Hunter | Computer Science | Virginia Tech</t>
  </si>
  <si>
    <t>/a/64f127d95b662f000170637e/sites/68790f32c34897353e6c3a05/pages/687ce4cfb24469388931e75c</t>
  </si>
  <si>
    <t>robert-marcum.html</t>
  </si>
  <si>
    <t>robert-marcum</t>
  </si>
  <si>
    <t>687ce50cb24469388931e767</t>
  </si>
  <si>
    <t>Robert Marcum | Computer Science | Virginia Tech</t>
  </si>
  <si>
    <t>/a/64f127d95b662f000170637e/sites/68790f32c34897353e6c3a05/pages/687ce50cb24469388931e767</t>
  </si>
  <si>
    <t>samantha-pipkin.html</t>
  </si>
  <si>
    <t>samantha-pipkin</t>
  </si>
  <si>
    <t>687ce581b24469388931e780</t>
  </si>
  <si>
    <t>Samantha Pipkin | Computer Science | Virginia Tech</t>
  </si>
  <si>
    <t>/a/64f127d95b662f000170637e/sites/68790f32c34897353e6c3a05/pages/687ce581b24469388931e780</t>
  </si>
  <si>
    <t>sara-coulson.html</t>
  </si>
  <si>
    <t>sara-coulson</t>
  </si>
  <si>
    <t>687ce268b24469388931e6cc</t>
  </si>
  <si>
    <t>Sara Coulson | Computer Science | Virginia Tech</t>
  </si>
  <si>
    <t>/a/64f127d95b662f000170637e/sites/68790f32c34897353e6c3a05/pages/687ce268b24469388931e6cc</t>
  </si>
  <si>
    <t>sharon-kinder-potter.html</t>
  </si>
  <si>
    <t>sharon-kinder-potter</t>
  </si>
  <si>
    <t>687ce31ab24469388931e705</t>
  </si>
  <si>
    <t>Sharon Kinder | Computer Science | Virginia Tech</t>
  </si>
  <si>
    <t>/a/64f127d95b662f000170637e/sites/68790f32c34897353e6c3a05/pages/687ce31ab24469388931e705</t>
  </si>
  <si>
    <t>sheila-clark.html</t>
  </si>
  <si>
    <t>sheila-clark</t>
  </si>
  <si>
    <t>687ce465b24469388931e747</t>
  </si>
  <si>
    <t>Sheila Clark | Computer Science | Virginia Tech</t>
  </si>
  <si>
    <t>/a/64f127d95b662f000170637e/sites/68790f32c34897353e6c3a05/pages/687ce465b24469388931e747</t>
  </si>
  <si>
    <t>teresa-hall.html</t>
  </si>
  <si>
    <t>teresa-hall</t>
  </si>
  <si>
    <t>687ce4bab24469388931e758</t>
  </si>
  <si>
    <t>Teresa Hall | Computer Science | Virginia Tech</t>
  </si>
  <si>
    <t>/a/64f127d95b662f000170637e/sites/68790f32c34897353e6c3a05/pages/687ce4bab24469388931e758</t>
  </si>
  <si>
    <t>tonia-moxley.html</t>
  </si>
  <si>
    <t>tonia-moxley</t>
  </si>
  <si>
    <t>687cde14b24469388931e64b</t>
  </si>
  <si>
    <t>Tonia Moxley | Computer Science | Virginia Tech</t>
  </si>
  <si>
    <t>/a/64f127d95b662f000170637e/sites/68790f32c34897353e6c3a05/pages/687cde14b24469388931e64b</t>
  </si>
  <si>
    <t>Advisory Board</t>
  </si>
  <si>
    <t>antuan-byalik.html</t>
  </si>
  <si>
    <t>antuan-byalik</t>
  </si>
  <si>
    <t>687cedc1b24469388931e838</t>
  </si>
  <si>
    <t>Antuan Byalik | Computer Science | Virginia Tech</t>
  </si>
  <si>
    <t>/a/64f127d95b662f000170637e/sites/68790f32c34897353e6c3a05/pages/687cedc1b24469388931e838</t>
  </si>
  <si>
    <t>beatriz-diaz-acosta.html</t>
  </si>
  <si>
    <t>beatriz-diaz-acosta</t>
  </si>
  <si>
    <t>687ced7ab24469388931e831</t>
  </si>
  <si>
    <t>Beatriz Diaz Acosta | Computer Science | Virginia Tech</t>
  </si>
  <si>
    <t>/a/64f127d95b662f000170637e/sites/68790f32c34897353e6c3a05/pages/687ced7ab24469388931e831</t>
  </si>
  <si>
    <t>chris-bryan.html</t>
  </si>
  <si>
    <t>chris-bryan</t>
  </si>
  <si>
    <t>687cedb0b24469388931e836</t>
  </si>
  <si>
    <t>Chris Bryan | Computer Science | Virginia Tech</t>
  </si>
  <si>
    <t>/a/64f127d95b662f000170637e/sites/68790f32c34897353e6c3a05/pages/687cedb0b24469388931e836</t>
  </si>
  <si>
    <t>edgargdo-vega.html</t>
  </si>
  <si>
    <t>edgargdo-vega</t>
  </si>
  <si>
    <t>687cee79b24469388931e84a</t>
  </si>
  <si>
    <t>Edgardo Vega | Computer Science | Virginia Tech</t>
  </si>
  <si>
    <t>/a/64f127d95b662f000170637e/sites/68790f32c34897353e6c3a05/pages/687cee79b24469388931e84a</t>
  </si>
  <si>
    <t>jai-sundararaman.html</t>
  </si>
  <si>
    <t>jai-sundararaman</t>
  </si>
  <si>
    <t>68d0573db84ed08012ea9770</t>
  </si>
  <si>
    <t>Jai Sundararaman | Computer Science | Virginia Tech</t>
  </si>
  <si>
    <t>/a/64f127d95b662f000170637e/sites/68790f32c34897353e6c3a05/pages/68d0573db84ed08012ea9770</t>
  </si>
  <si>
    <t>jason-snook.html</t>
  </si>
  <si>
    <t>jason-snook</t>
  </si>
  <si>
    <t>687cee68b24469388931e848</t>
  </si>
  <si>
    <t>Jason Snook | Computer Science | Virginia Tech</t>
  </si>
  <si>
    <t>/a/64f127d95b662f000170637e/sites/68790f32c34897353e6c3a05/pages/687cee68b24469388931e848</t>
  </si>
  <si>
    <t>jeff-bogdan.html</t>
  </si>
  <si>
    <t>jeff-bogdan</t>
  </si>
  <si>
    <t>68ebf5ec959b1cd64cfca526</t>
  </si>
  <si>
    <t>Jeff Bogdan | Computer Science | Virginia Tech</t>
  </si>
  <si>
    <t>/a/64f127d95b662f000170637e/sites/68790f32c34897353e6c3a05/pages/68ebf5ec959b1cd64cfca526</t>
  </si>
  <si>
    <t>karla-gill.html</t>
  </si>
  <si>
    <t>karla-gill</t>
  </si>
  <si>
    <t>687cedf6b24469388931e83d</t>
  </si>
  <si>
    <t>Karla Gill | Computer Science | Virginia Tech</t>
  </si>
  <si>
    <t>/a/64f127d95b662f000170637e/sites/68790f32c34897353e6c3a05/pages/687cedf6b24469388931e83d</t>
  </si>
  <si>
    <t>lisa-finneran.html</t>
  </si>
  <si>
    <t>lisa-finneran</t>
  </si>
  <si>
    <t>687cede7b24469388931e83b</t>
  </si>
  <si>
    <t>Lisa Finneran | Computer Science | Virginia Tech</t>
  </si>
  <si>
    <t>/a/64f127d95b662f000170637e/sites/68790f32c34897353e6c3a05/pages/687cede7b24469388931e83b</t>
  </si>
  <si>
    <t>mark-shapiro.html</t>
  </si>
  <si>
    <t>mark-shapiro</t>
  </si>
  <si>
    <t>687cee59b24469388931e847</t>
  </si>
  <si>
    <t>Mark Shapiro | Computer Science | Virginia Tech</t>
  </si>
  <si>
    <t>/a/64f127d95b662f000170637e/sites/68790f32c34897353e6c3a05/pages/687cee59b24469388931e847</t>
  </si>
  <si>
    <t>matt-mchugh.html</t>
  </si>
  <si>
    <t>matt-mchugh</t>
  </si>
  <si>
    <t>687cee12b24469388931e840</t>
  </si>
  <si>
    <t>Matt McHugh | Computer Science | Virginia Tech</t>
  </si>
  <si>
    <t>/a/64f127d95b662f000170637e/sites/68790f32c34897353e6c3a05/pages/687cee12b24469388931e840</t>
  </si>
  <si>
    <t>meg-dickey-kurdziolek.html</t>
  </si>
  <si>
    <t>meg-dickey-kurdziolek</t>
  </si>
  <si>
    <t>687cedd8b24469388931e83a</t>
  </si>
  <si>
    <t>Meg Dickey-Kurdziolek | Computer Science | Virginia Tech</t>
  </si>
  <si>
    <t>/a/64f127d95b662f000170637e/sites/68790f32c34897353e6c3a05/pages/687cedd8b24469388931e83a</t>
  </si>
  <si>
    <t>megan-underwood.html</t>
  </si>
  <si>
    <t>megan-underwood</t>
  </si>
  <si>
    <t>69f74adc76a8326553984dfd</t>
  </si>
  <si>
    <t>Megan Underwood | Computer Science | Virginia Tech</t>
  </si>
  <si>
    <t>/a/64f127d95b662f000170637e/sites/68790f32c34897353e6c3a05/pages/69f74adc76a8326553984dfd</t>
  </si>
  <si>
    <t>rekha-bhogaraju.html</t>
  </si>
  <si>
    <t>rekha-bhogaraju</t>
  </si>
  <si>
    <t>687ced9fb24469388931e835</t>
  </si>
  <si>
    <t>Rekha Bhogaraju | Computer Science | Virginia Tech</t>
  </si>
  <si>
    <t>/a/64f127d95b662f000170637e/sites/68790f32c34897353e6c3a05/pages/687ced9fb24469388931e835</t>
  </si>
  <si>
    <t>wayne-monk.html</t>
  </si>
  <si>
    <t>wayne-monk</t>
  </si>
  <si>
    <t>687cee22b24469388931e842</t>
  </si>
  <si>
    <t>Wayne Monk | Computer Science | Virginia Tech</t>
  </si>
  <si>
    <t>/a/64f127d95b662f000170637e/sites/68790f32c34897353e6c3a05/pages/687cee22b24469388931e842</t>
  </si>
  <si>
    <t>Faculty</t>
  </si>
  <si>
    <t>adrian-sandu.html</t>
  </si>
  <si>
    <t>adrian-sandu</t>
  </si>
  <si>
    <t>687cebe9b24469388931e816</t>
  </si>
  <si>
    <t>Adrian Sandu | Computer Science | Virginia Tech</t>
  </si>
  <si>
    <t>/a/64f127d95b662f000170637e/sites/68790f32c34897353e6c3a05/pages/687cebe9b24469388931e816</t>
  </si>
  <si>
    <t>alberto-cano.html</t>
  </si>
  <si>
    <t>alberto-cano</t>
  </si>
  <si>
    <t>687ce6c5b24469388931e7b2</t>
  </si>
  <si>
    <t>Alberto Cano | Computer Science | Virginia Tech</t>
  </si>
  <si>
    <t>/a/64f127d95b662f000170637e/sites/68790f32c34897353e6c3a05/pages/687ce6c5b24469388931e7b2</t>
  </si>
  <si>
    <t>alexey-onufriev.html</t>
  </si>
  <si>
    <t>alexey-onufriev</t>
  </si>
  <si>
    <t>687ceb76b24469388931e80c</t>
  </si>
  <si>
    <t>Alexey Onufriev | Computer Science | Virginia Tech</t>
  </si>
  <si>
    <t>/a/64f127d95b662f000170637e/sites/68790f32c34897353e6c3a05/pages/687ceb76b24469388931e80c</t>
  </si>
  <si>
    <t>ali-butt.html</t>
  </si>
  <si>
    <t>ali-butt</t>
  </si>
  <si>
    <t>687ce390b24469388931e71e</t>
  </si>
  <si>
    <t>Ali Butt | Computer Science | Virginia Tech</t>
  </si>
  <si>
    <t>/a/64f127d95b662f000170637e/sites/68790f32c34897353e6c3a05/pages/687ce390b24469388931e71e</t>
  </si>
  <si>
    <t>ali-vakilian.html</t>
  </si>
  <si>
    <t>ali-vakilian</t>
  </si>
  <si>
    <t>687cecb2b24469388931e821</t>
  </si>
  <si>
    <t>Ali Vakilian | Computer Science | Virginia Tech</t>
  </si>
  <si>
    <t>/a/64f127d95b662f000170637e/sites/68790f32c34897353e6c3a05/pages/687cecb2b24469388931e821</t>
  </si>
  <si>
    <t>allyson-senger.html</t>
  </si>
  <si>
    <t>allyson-senger</t>
  </si>
  <si>
    <t>687cec0ab24469388931e818</t>
  </si>
  <si>
    <t>Allyson Senger | Computer Science | Virginia Tech</t>
  </si>
  <si>
    <t>/a/64f127d95b662f000170637e/sites/68790f32c34897353e6c3a05/pages/687cec0ab24469388931e818</t>
  </si>
  <si>
    <t>anuj-karpatne.html</t>
  </si>
  <si>
    <t>anuj-karpatne</t>
  </si>
  <si>
    <t>687ce9f1b24469388931e7e8</t>
  </si>
  <si>
    <t>Anuj Karpatne | Computer Science | Virginia Tech</t>
  </si>
  <si>
    <t>/a/64f127d95b662f000170637e/sites/68790f32c34897353e6c3a05/pages/687ce9f1b24469388931e7e8</t>
  </si>
  <si>
    <t>atul-mantri.html</t>
  </si>
  <si>
    <t>atul-mantri</t>
  </si>
  <si>
    <t>687cea9fb24469388931e7f8</t>
  </si>
  <si>
    <t>Atul Mantri | Computer Science | Virginia Tech</t>
  </si>
  <si>
    <t>/a/64f127d95b662f000170637e/sites/68790f32c34897353e6c3a05/pages/687cea9fb24469388931e7f8</t>
  </si>
  <si>
    <t>bimal-viswanath.html</t>
  </si>
  <si>
    <t>bimal-viswanath</t>
  </si>
  <si>
    <t>687cecc6b24469388931e822</t>
  </si>
  <si>
    <t>Bimal Viswanath | Computer Science | Virginia Tech</t>
  </si>
  <si>
    <t>/a/64f127d95b662f000170637e/sites/68790f32c34897353e6c3a05/pages/687cecc6b24469388931e822</t>
  </si>
  <si>
    <t>bo-ji.html</t>
  </si>
  <si>
    <t>bo-ji</t>
  </si>
  <si>
    <t>687ce8bab24469388931e7e2</t>
  </si>
  <si>
    <t>Bo Ji | Computer Science | Virginia Tech</t>
  </si>
  <si>
    <t>/a/64f127d95b662f000170637e/sites/68790f32c34897353e6c3a05/pages/687ce8bab24469388931e7e2</t>
  </si>
  <si>
    <t>bob-edmison.html</t>
  </si>
  <si>
    <t>bob-edmison</t>
  </si>
  <si>
    <t>687ce773b24469388931e7c3</t>
  </si>
  <si>
    <t>Bob Edmison | Computer Science | Virginia Tech</t>
  </si>
  <si>
    <t>/a/64f127d95b662f000170637e/sites/68790f32c34897353e6c3a05/pages/687ce773b24469388931e7c3</t>
  </si>
  <si>
    <t>brendan-david-john.html</t>
  </si>
  <si>
    <t>brendan-david-john</t>
  </si>
  <si>
    <t>687ce74cb24469388931e7bf</t>
  </si>
  <si>
    <t>Brendan David-John | Computer Science | Virginia Tech</t>
  </si>
  <si>
    <t>/a/64f127d95b662f000170637e/sites/68790f32c34897353e6c3a05/pages/687ce74cb24469388931e7bf</t>
  </si>
  <si>
    <t>cal-ribbens.html</t>
  </si>
  <si>
    <t>cal-ribbens</t>
  </si>
  <si>
    <t>687cebd4b24469388931e814</t>
  </si>
  <si>
    <t>Cal Ribbens | Computer Science | Virginia Tech</t>
  </si>
  <si>
    <t>/a/64f127d95b662f000170637e/sites/68790f32c34897353e6c3a05/pages/687cebd4b24469388931e814</t>
  </si>
  <si>
    <t>chandan--reddy.html</t>
  </si>
  <si>
    <t>chandan--reddy</t>
  </si>
  <si>
    <t>687cebb0b24469388931e811</t>
  </si>
  <si>
    <t>Chandan Reddy | Computer Science | Virginia Tech</t>
  </si>
  <si>
    <t>/a/64f127d95b662f000170637e/sites/68790f32c34897353e6c3a05/pages/687cebb0b24469388931e811</t>
  </si>
  <si>
    <t>chang-tien-lu.html</t>
  </si>
  <si>
    <t>chang-tien-lu</t>
  </si>
  <si>
    <t>687cea71b24469388931e7f5</t>
  </si>
  <si>
    <t>Chang-Tien Lu | Computer Science | Virginia Tech</t>
  </si>
  <si>
    <t>/a/64f127d95b662f000170637e/sites/68790f32c34897353e6c3a05/pages/687cea71b24469388931e7f5</t>
  </si>
  <si>
    <t>chris-brown.html</t>
  </si>
  <si>
    <t>chris-brown</t>
  </si>
  <si>
    <t>687ce68eb24469388931e7ad</t>
  </si>
  <si>
    <t>Chris Brown | Computer Science | Virginia Tech</t>
  </si>
  <si>
    <t>/a/64f127d95b662f000170637e/sites/68790f32c34897353e6c3a05/pages/687ce68eb24469388931e7ad</t>
  </si>
  <si>
    <t>chris-north.html</t>
  </si>
  <si>
    <t>chris-north</t>
  </si>
  <si>
    <t>687ceb52b24469388931e808</t>
  </si>
  <si>
    <t>Chris North | Computer Science | Virginia Tech</t>
  </si>
  <si>
    <t>/a/64f127d95b662f000170637e/sites/68790f32c34897353e6c3a05/pages/687ceb52b24469388931e808</t>
  </si>
  <si>
    <t>chris-thomas.html</t>
  </si>
  <si>
    <t>chris-thomas</t>
  </si>
  <si>
    <t>687ceca1b24469388931e820</t>
  </si>
  <si>
    <t>Chris Thomas | Computer Science | Virginia Tech</t>
  </si>
  <si>
    <t>/a/64f127d95b662f000170637e/sites/68790f32c34897353e6c3a05/pages/687ceca1b24469388931e820</t>
  </si>
  <si>
    <t>christine-julien.html</t>
  </si>
  <si>
    <t>christine-julien</t>
  </si>
  <si>
    <t>687ce37cb24469388931e71a</t>
  </si>
  <si>
    <t>Christine Julien | Computer Science | Virginia Tech</t>
  </si>
  <si>
    <t>/a/64f127d95b662f000170637e/sites/68790f32c34897353e6c3a05/pages/687ce37cb24469388931e71a</t>
  </si>
  <si>
    <t>clifford-shaffer.html</t>
  </si>
  <si>
    <t>clifford-shaffer</t>
  </si>
  <si>
    <t>687cec30b24469388931e81b</t>
  </si>
  <si>
    <t>Cliff Shaffer | Computer Science | Virginia Tech</t>
  </si>
  <si>
    <t>/a/64f127d95b662f000170637e/sites/68790f32c34897353e6c3a05/pages/687cec30b24469388931e81b</t>
  </si>
  <si>
    <t>courtesy-appointment-faculty.html</t>
  </si>
  <si>
    <t>courtesy-appointment-faculty</t>
  </si>
  <si>
    <t>696d581aa2f7454ffa797fad</t>
  </si>
  <si>
    <t>Courtesy appointments | Computer Science | Virginia Tech</t>
  </si>
  <si>
    <t>/a/64f127d95b662f000170637e/sites/68790f32c34897353e6c3a05/pages/696d581aa2f7454ffa797fad</t>
  </si>
  <si>
    <t>dan-dunlap.html</t>
  </si>
  <si>
    <t>dan-dunlap</t>
  </si>
  <si>
    <t>687ce75eb24469388931e7c1</t>
  </si>
  <si>
    <t>Dan Dunlap | Computer Science | Virginia Tech</t>
  </si>
  <si>
    <t>/a/64f127d95b662f000170637e/sites/68790f32c34897353e6c3a05/pages/687ce75eb24469388931e7c1</t>
  </si>
  <si>
    <t>dan-williams.html</t>
  </si>
  <si>
    <t>dan-williams</t>
  </si>
  <si>
    <t>687cecfdb24469388931e827</t>
  </si>
  <si>
    <t>Dan Williams | Computer Science | Virginia Tech</t>
  </si>
  <si>
    <t>/a/64f127d95b662f000170637e/sites/68790f32c34897353e6c3a05/pages/687cecfdb24469388931e827</t>
  </si>
  <si>
    <t>daphne-yao.html</t>
  </si>
  <si>
    <t>daphne-yao</t>
  </si>
  <si>
    <t>687ced37b24469388931e82c</t>
  </si>
  <si>
    <t>Daphne Yao | Computer Science | Virginia Tech</t>
  </si>
  <si>
    <t>/a/64f127d95b662f000170637e/sites/68790f32c34897353e6c3a05/pages/687ced37b24469388931e82c</t>
  </si>
  <si>
    <t>david-h-smith-iv.html</t>
  </si>
  <si>
    <t>david-h-smith-iv</t>
  </si>
  <si>
    <t>687cec75b24469388931e81d</t>
  </si>
  <si>
    <t>David H Smith IV | Computer Science | Virginia Tech</t>
  </si>
  <si>
    <t>/a/64f127d95b662f000170637e/sites/68790f32c34897353e6c3a05/pages/687cec75b24469388931e81d</t>
  </si>
  <si>
    <t>david-mcpherson.html</t>
  </si>
  <si>
    <t>david-mcpherson</t>
  </si>
  <si>
    <t>687cead5b24469388931e7fd</t>
  </si>
  <si>
    <t>David McPherson | Computer Science | Virginia Tech</t>
  </si>
  <si>
    <t>/a/64f127d95b662f000170637e/sites/68790f32c34897353e6c3a05/pages/687cead5b24469388931e7fd</t>
  </si>
  <si>
    <t>dawei-zhou.html</t>
  </si>
  <si>
    <t>dawei-zhou</t>
  </si>
  <si>
    <t>687ced65b24469388931e830</t>
  </si>
  <si>
    <t>Dawei Zhou | Computer Science | Virginia Tech</t>
  </si>
  <si>
    <t>/a/64f127d95b662f000170637e/sites/68790f32c34897353e6c3a05/pages/687ced65b24469388931e830</t>
  </si>
  <si>
    <t>debswapna-bhattacharya.html</t>
  </si>
  <si>
    <t>debswapna-bhattacharya</t>
  </si>
  <si>
    <t>687ce65eb24469388931e7aa</t>
  </si>
  <si>
    <t>Debswapna Bhattacharya | Computer Science | Virginia Tech</t>
  </si>
  <si>
    <t>/a/64f127d95b662f000170637e/sites/68790f32c34897353e6c3a05/pages/687ce65eb24469388931e7aa</t>
  </si>
  <si>
    <t>denis-gracanin.html</t>
  </si>
  <si>
    <t>denis-gracanin</t>
  </si>
  <si>
    <t>687ce809b24469388931e7d3</t>
  </si>
  <si>
    <t>Denis Gracanin | Computer Science | Virginia Tech</t>
  </si>
  <si>
    <t>/a/64f127d95b662f000170637e/sites/68790f32c34897353e6c3a05/pages/687ce809b24469388931e7d3</t>
  </si>
  <si>
    <t>dimitrios-nikolopoulos.html</t>
  </si>
  <si>
    <t>dimitrios-nikolopoulos</t>
  </si>
  <si>
    <t>687ceb0db24469388931e802</t>
  </si>
  <si>
    <t>Dimitrios Nikolopoulos | Computer Science | Virginia Tech</t>
  </si>
  <si>
    <t>/a/64f127d95b662f000170637e/sites/68790f32c34897353e6c3a05/pages/687ceb0db24469388931e802</t>
  </si>
  <si>
    <t>doug-bowman.html</t>
  </si>
  <si>
    <t>doug-bowman</t>
  </si>
  <si>
    <t>687ce676b24469388931e7ac</t>
  </si>
  <si>
    <t>Doug Bowman | Computer Science | Virginia Tech</t>
  </si>
  <si>
    <t>/a/64f127d95b662f000170637e/sites/68790f32c34897353e6c3a05/pages/687ce676b24469388931e7ac</t>
  </si>
  <si>
    <t>eli-tilevich.html</t>
  </si>
  <si>
    <t>eli-tilevich</t>
  </si>
  <si>
    <t>687ce2c5b24469388931e6f5</t>
  </si>
  <si>
    <t>Eli Tilevich | Computer Science | Virginia Tech</t>
  </si>
  <si>
    <t>/a/64f127d95b662f000170637e/sites/68790f32c34897353e6c3a05/pages/687ce2c5b24469388931e6f5</t>
  </si>
  <si>
    <t>eric-pauley.html</t>
  </si>
  <si>
    <t>eric-pauley</t>
  </si>
  <si>
    <t>687ceb86b24469388931e80d</t>
  </si>
  <si>
    <t>Eric Pauley | Computer Science | Virginia Tech</t>
  </si>
  <si>
    <t>/a/64f127d95b662f000170637e/sites/68790f32c34897353e6c3a05/pages/687ceb86b24469388931e80d</t>
  </si>
  <si>
    <t>erika-olimpiew.html</t>
  </si>
  <si>
    <t>erika-olimpiew</t>
  </si>
  <si>
    <t>687ceb61b24469388931e80a</t>
  </si>
  <si>
    <t>Erika Olimpiew | Computer Science | Virginia Tech</t>
  </si>
  <si>
    <t>/a/64f127d95b662f000170637e/sites/68790f32c34897353e6c3a05/pages/687ceb61b24469388931e80a</t>
  </si>
  <si>
    <t>eugenia-rho.html</t>
  </si>
  <si>
    <t>eugenia-rho</t>
  </si>
  <si>
    <t>687cebc2b24469388931e812</t>
  </si>
  <si>
    <t>Eugenia Rho | Computer Science | Virginia Tech</t>
  </si>
  <si>
    <t>/a/64f127d95b662f000170637e/sites/68790f32c34897353e6c3a05/pages/687cebc2b24469388931e812</t>
  </si>
  <si>
    <t>godmar-back.html</t>
  </si>
  <si>
    <t>godmar-back</t>
  </si>
  <si>
    <t>687ce636b24469388931e7a7</t>
  </si>
  <si>
    <t>Godmar Back | Computer Science | Virginia Tech</t>
  </si>
  <si>
    <t>/a/64f127d95b662f000170637e/sites/68790f32c34897353e6c3a05/pages/687ce636b24469388931e7a7</t>
  </si>
  <si>
    <t>greg-kulczycki.html</t>
  </si>
  <si>
    <t>greg-kulczycki</t>
  </si>
  <si>
    <t>687cea26b24469388931e7ee</t>
  </si>
  <si>
    <t>Greg Kulczycki | Computer Science | Virginia Tech</t>
  </si>
  <si>
    <t>/a/64f127d95b662f000170637e/sites/68790f32c34897353e6c3a05/pages/687cea26b24469388931e7ee</t>
  </si>
  <si>
    <t>heath-hillman.html</t>
  </si>
  <si>
    <t>heath-hillman</t>
  </si>
  <si>
    <t>687ce87fb24469388931e7dd</t>
  </si>
  <si>
    <t>Heath Hillman | Computer Science | Virginia Tech</t>
  </si>
  <si>
    <t>/a/64f127d95b662f000170637e/sites/68790f32c34897353e6c3a05/pages/687ce87fb24469388931e7dd</t>
  </si>
  <si>
    <t>hoda-eldardiry.html</t>
  </si>
  <si>
    <t>hoda-eldardiry</t>
  </si>
  <si>
    <t>687ce786b24469388931e7c4</t>
  </si>
  <si>
    <t>Hoda Eldardiry | Computer Science | Virginia Tech</t>
  </si>
  <si>
    <t>/a/64f127d95b662f000170637e/sites/68790f32c34897353e6c3a05/pages/687ce786b24469388931e7c4</t>
  </si>
  <si>
    <t>huaicheng-li.html</t>
  </si>
  <si>
    <t>huaicheng-li</t>
  </si>
  <si>
    <t>687cea50b24469388931e7f1</t>
  </si>
  <si>
    <t>Huaicheng Li | Computer Science | Virginia Tech</t>
  </si>
  <si>
    <t>/a/64f127d95b662f000170637e/sites/68790f32c34897353e6c3a05/pages/687cea50b24469388931e7f1</t>
  </si>
  <si>
    <t>ihudiya-finda-williams.html</t>
  </si>
  <si>
    <t>ihudiya-finda-williams</t>
  </si>
  <si>
    <t>687ced0fb24469388931e828</t>
  </si>
  <si>
    <t>Ihudiya Finda Williams | Computer Science | Virginia Tech</t>
  </si>
  <si>
    <t>/a/64f127d95b662f000170637e/sites/68790f32c34897353e6c3a05/pages/687ced0fb24469388931e828</t>
  </si>
  <si>
    <t>jamie-sikora.html</t>
  </si>
  <si>
    <t>jamie-sikora</t>
  </si>
  <si>
    <t>687cec42b24469388931e81c</t>
  </si>
  <si>
    <t>Jamie Sikora | Computer Science | Virginia Tech</t>
  </si>
  <si>
    <t>/a/64f127d95b662f000170637e/sites/68790f32c34897353e6c3a05/pages/687cec42b24469388931e81c</t>
  </si>
  <si>
    <t>jiaming-cui.html</t>
  </si>
  <si>
    <t>jiaming-cui</t>
  </si>
  <si>
    <t>687ce72db24469388931e7bb</t>
  </si>
  <si>
    <t>Jiaming Cui | Computer Science | Virginia Tech</t>
  </si>
  <si>
    <t>/a/64f127d95b662f000170637e/sites/68790f32c34897353e6c3a05/pages/687ce72db24469388931e7bb</t>
  </si>
  <si>
    <t>jin-hee-cho.html</t>
  </si>
  <si>
    <t>jin-hee-cho</t>
  </si>
  <si>
    <t>687ce70cb24469388931e7b8</t>
  </si>
  <si>
    <t>Jin-Hee Cho | Computer Science | Virginia Tech</t>
  </si>
  <si>
    <t>/a/64f127d95b662f000170637e/sites/68790f32c34897353e6c3a05/pages/687ce70cb24469388931e7b8</t>
  </si>
  <si>
    <t>kirk-cameron.html</t>
  </si>
  <si>
    <t>kirk-cameron</t>
  </si>
  <si>
    <t>687ce6a3b24469388931e7af</t>
  </si>
  <si>
    <t>Kirk Cameron | Computer Science | Virginia Tech</t>
  </si>
  <si>
    <t>/a/64f127d95b662f000170637e/sites/68790f32c34897353e6c3a05/pages/687ce6a3b24469388931e7af</t>
  </si>
  <si>
    <t>kirshanthan-sundararajah.html</t>
  </si>
  <si>
    <t>kirshanthan-sundararajah</t>
  </si>
  <si>
    <t>687cec92b24469388931e81f</t>
  </si>
  <si>
    <t>Kirshanthan Sundararajah | Computer Science | Virginia Tech</t>
  </si>
  <si>
    <t>/a/64f127d95b662f000170637e/sites/68790f32c34897353e6c3a05/pages/687cec92b24469388931e81f</t>
  </si>
  <si>
    <t>kirsten-e-richards.html</t>
  </si>
  <si>
    <t>kirsten-e-richards</t>
  </si>
  <si>
    <t>69c928d3b0ce40da0b963e48</t>
  </si>
  <si>
    <t>Kirsten E. Richards | Computer Science | Virginia Tech</t>
  </si>
  <si>
    <t>/a/64f127d95b662f000170637e/sites/68790f32c34897353e6c3a05/pages/69c928d3b0ce40da0b963e48</t>
  </si>
  <si>
    <t>kurt-luther.html</t>
  </si>
  <si>
    <t>kurt-luther</t>
  </si>
  <si>
    <t>687cea87b24469388931e7f6</t>
  </si>
  <si>
    <t>Kurt Luther | Computer Science | Virginia Tech</t>
  </si>
  <si>
    <t>/a/64f127d95b662f000170637e/sites/68790f32c34897353e6c3a05/pages/687cea87b24469388931e7f6</t>
  </si>
  <si>
    <t>liqing-zhang.html</t>
  </si>
  <si>
    <t>liqing-zhang</t>
  </si>
  <si>
    <t>687ced4fb24469388931e82e</t>
  </si>
  <si>
    <t>Liqing Zhang | Computer Science | Virginia Tech</t>
  </si>
  <si>
    <t>/a/64f127d95b662f000170637e/sites/68790f32c34897353e6c3a05/pages/687ced4fb24469388931e82e</t>
  </si>
  <si>
    <t>margaret-ellis.html</t>
  </si>
  <si>
    <t>margaret-ellis</t>
  </si>
  <si>
    <t>687ce798b24469388931e7c6</t>
  </si>
  <si>
    <t>Margaret Ellis | Computer Science | Virginia Tech</t>
  </si>
  <si>
    <t>/a/64f127d95b662f000170637e/sites/68790f32c34897353e6c3a05/pages/687ce798b24469388931e7c6</t>
  </si>
  <si>
    <t>matthew-hicks.html</t>
  </si>
  <si>
    <t>matthew-hicks</t>
  </si>
  <si>
    <t>687ce867b24469388931e7db</t>
  </si>
  <si>
    <t>Matthew Hicks | Computer Science | Virginia Tech</t>
  </si>
  <si>
    <t>/a/64f127d95b662f000170637e/sites/68790f32c34897353e6c3a05/pages/687ce867b24469388931e7db</t>
  </si>
  <si>
    <t>melissa-cameron.html</t>
  </si>
  <si>
    <t>melissa-cameron</t>
  </si>
  <si>
    <t>687ce6b7b24469388931e7b1</t>
  </si>
  <si>
    <t>Melissa Cameron | Computer Science | Virginia Tech</t>
  </si>
  <si>
    <t>/a/64f127d95b662f000170637e/sites/68790f32c34897353e6c3a05/pages/687ce6b7b24469388931e7b1</t>
  </si>
  <si>
    <t>mohammed-farghally.html</t>
  </si>
  <si>
    <t>mohammed-farghally</t>
  </si>
  <si>
    <t>687ce7c0b24469388931e7c9</t>
  </si>
  <si>
    <t>Mohammed Farghally | Computer Science | Virginia Tech</t>
  </si>
  <si>
    <t>/a/64f127d95b662f000170637e/sites/68790f32c34897353e6c3a05/pages/687ce7c0b24469388931e7c9</t>
  </si>
  <si>
    <t>mohammed-seyam.html</t>
  </si>
  <si>
    <t>mohammed-seyam</t>
  </si>
  <si>
    <t>687cec1bb24469388931e81a</t>
  </si>
  <si>
    <t>Mohammed Seyam | Computer Science | Virginia Tech</t>
  </si>
  <si>
    <t>/a/64f127d95b662f000170637e/sites/68790f32c34897353e6c3a05/pages/687cec1bb24469388931e81a</t>
  </si>
  <si>
    <t>muhammad-ali-gulzar.html</t>
  </si>
  <si>
    <t>muhammad-ali-gulzar</t>
  </si>
  <si>
    <t>687ce81bb24469388931e7d5</t>
  </si>
  <si>
    <t>Muhammad Ali Gulzar | Computer Science | Virginia Tech</t>
  </si>
  <si>
    <t>/a/64f127d95b662f000170637e/sites/68790f32c34897353e6c3a05/pages/687ce81bb24469388931e7d5</t>
  </si>
  <si>
    <t>murat-kantarcioglu.html</t>
  </si>
  <si>
    <t>murat-kantarcioglu</t>
  </si>
  <si>
    <t>687ce98fb24469388931e7e5</t>
  </si>
  <si>
    <t>Murat Kantarcioglu | Computer Science | Virginia Tech</t>
  </si>
  <si>
    <t>/a/64f127d95b662f000170637e/sites/68790f32c34897353e6c3a05/pages/687ce98fb24469388931e7e5</t>
  </si>
  <si>
    <t>na-ming.html</t>
  </si>
  <si>
    <t>na-ming</t>
  </si>
  <si>
    <t>687ceae4b24469388931e7fe</t>
  </si>
  <si>
    <t>Na Meng | Computer Science | Virginia Tech</t>
  </si>
  <si>
    <t>/a/64f127d95b662f000170637e/sites/68790f32c34897353e6c3a05/pages/687ceae4b24469388931e7fe</t>
  </si>
  <si>
    <t>naren-ramakrishnan.html</t>
  </si>
  <si>
    <t>naren-ramakrishnan</t>
  </si>
  <si>
    <t>687ceb9bb24469388931e80f</t>
  </si>
  <si>
    <t>Naren Ramakrishnan | Computer Science | Virginia Tech</t>
  </si>
  <si>
    <t>/a/64f127d95b662f000170637e/sites/68790f32c34897353e6c3a05/pages/687ceb9bb24469388931e80f</t>
  </si>
  <si>
    <t>onyeka-emebo.html</t>
  </si>
  <si>
    <t>onyeka-emebo</t>
  </si>
  <si>
    <t>687ce7aab24469388931e7c8</t>
  </si>
  <si>
    <t>Onyeka Emebo | Computer Science | Virginia Tech</t>
  </si>
  <si>
    <t>/a/64f127d95b662f000170637e/sites/68790f32c34897353e6c3a05/pages/687ce7aab24469388931e7c8</t>
  </si>
  <si>
    <t>osman-balci.html</t>
  </si>
  <si>
    <t>osman-balci</t>
  </si>
  <si>
    <t>687ce648b24469388931e7a8</t>
  </si>
  <si>
    <t>Osman Balci | Computer Science | Virginia Tech</t>
  </si>
  <si>
    <t>/a/64f127d95b662f000170637e/sites/68790f32c34897353e6c3a05/pages/687ce648b24469388931e7a8</t>
  </si>
  <si>
    <t>palash-sashittal.html</t>
  </si>
  <si>
    <t>palash-sashittal</t>
  </si>
  <si>
    <t>687cebf7b24469388931e817</t>
  </si>
  <si>
    <t>Palash Sashittal | Computer Science | Virginia Tech</t>
  </si>
  <si>
    <t>/a/64f127d95b662f000170637e/sites/68790f32c34897353e6c3a05/pages/687cebf7b24469388931e817</t>
  </si>
  <si>
    <t>patrick-sullivan.html</t>
  </si>
  <si>
    <t>patrick-sullivan</t>
  </si>
  <si>
    <t>687cec85b24469388931e81e</t>
  </si>
  <si>
    <t>Patrick Sullivan | Computer Science | Virginia Tech</t>
  </si>
  <si>
    <t>/a/64f127d95b662f000170637e/sites/68790f32c34897353e6c3a05/pages/687cec85b24469388931e81e</t>
  </si>
  <si>
    <t>peng-gao.html</t>
  </si>
  <si>
    <t>peng-gao</t>
  </si>
  <si>
    <t>687ce7ebb24469388931e7cf</t>
  </si>
  <si>
    <t>Peng Gao | Computer Science | Virginia Tech</t>
  </si>
  <si>
    <t>/a/64f127d95b662f000170637e/sites/68790f32c34897353e6c3a05/pages/687ce7ebb24469388931e7cf</t>
  </si>
  <si>
    <t>pinar-yanardag.html</t>
  </si>
  <si>
    <t>pinar-yanardag</t>
  </si>
  <si>
    <t>687ced23b24469388931e82a</t>
  </si>
  <si>
    <t>Pinar Yanardag | Computer Science | Virginia Tech</t>
  </si>
  <si>
    <t>/a/64f127d95b662f000170637e/sites/68790f32c34897353e6c3a05/pages/687ced23b24469388931e82a</t>
  </si>
  <si>
    <t>reza-jafari.html</t>
  </si>
  <si>
    <t>reza-jafari</t>
  </si>
  <si>
    <t>687ce8a5b24469388931e7e0</t>
  </si>
  <si>
    <t>Reza Jafari | Computer Science | Virginia Tech</t>
  </si>
  <si>
    <t>/a/64f127d95b662f000170637e/sites/68790f32c34897353e6c3a05/pages/687ce8a5b24469388931e7e0</t>
  </si>
  <si>
    <t>ryan-p-mcmahan.html</t>
  </si>
  <si>
    <t>ryan-p-mcmahan</t>
  </si>
  <si>
    <t>687ceac5b24469388931e7fb</t>
  </si>
  <si>
    <t>Ryan P. McMahan | Computer Science | Virginia Tech</t>
  </si>
  <si>
    <t>/a/64f127d95b662f000170637e/sites/68790f32c34897353e6c3a05/pages/687ceac5b24469388931e7fb</t>
  </si>
  <si>
    <t>saad-nizamani.html</t>
  </si>
  <si>
    <t>saad-nizamani</t>
  </si>
  <si>
    <t>687ceb1eb24469388931e803</t>
  </si>
  <si>
    <t>Saad Nizamani | Computer Science | Virginia Tech</t>
  </si>
  <si>
    <t>/a/64f127d95b662f000170637e/sites/68790f32c34897353e6c3a05/pages/687ceb1eb24469388931e803</t>
  </si>
  <si>
    <t>sally-hamouda.html</t>
  </si>
  <si>
    <t>sally-hamouda</t>
  </si>
  <si>
    <t>687ce82cb24469388931e7d6</t>
  </si>
  <si>
    <t>Sally Hamouda | Computer Science | Virginia Tech</t>
  </si>
  <si>
    <t>/a/64f127d95b662f000170637e/sites/68790f32c34897353e6c3a05/pages/687ce82cb24469388931e7d6</t>
  </si>
  <si>
    <t>sam-noh.html</t>
  </si>
  <si>
    <t>sam-noh</t>
  </si>
  <si>
    <t>687ceb41b24469388931e807</t>
  </si>
  <si>
    <t>Sam H. Noh | Computer Science | Virginia Tech</t>
  </si>
  <si>
    <t>/a/64f127d95b662f000170637e/sites/68790f32c34897353e6c3a05/pages/687ceb41b24469388931e807</t>
  </si>
  <si>
    <t>sang-won-lee.html</t>
  </si>
  <si>
    <t>sang-won-lee</t>
  </si>
  <si>
    <t>687cea3eb24469388931e7f0</t>
  </si>
  <si>
    <t>Sang Won Lee | Computer Science | Virginia Tech</t>
  </si>
  <si>
    <t>/a/64f127d95b662f000170637e/sites/68790f32c34897353e6c3a05/pages/687cea3eb24469388931e7f0</t>
  </si>
  <si>
    <t>sara-hooshangi.html</t>
  </si>
  <si>
    <t>sara-hooshangi</t>
  </si>
  <si>
    <t>687ce2dab24469388931e6f8</t>
  </si>
  <si>
    <t>Sara Hooshangi | Computer Science | Virginia Tech</t>
  </si>
  <si>
    <t>/a/64f127d95b662f000170637e/sites/68790f32c34897353e6c3a05/pages/687ce2dab24469388931e6f8</t>
  </si>
  <si>
    <t>scott-mccrickard.html</t>
  </si>
  <si>
    <t>scott-mccrickard</t>
  </si>
  <si>
    <t>687ceab5b24469388931e7fa</t>
  </si>
  <si>
    <t>Scott McCrickard | Computer Science | Virginia Tech</t>
  </si>
  <si>
    <t>/a/64f127d95b662f000170637e/sites/68790f32c34897353e6c3a05/pages/687ceab5b24469388931e7fa</t>
  </si>
  <si>
    <t>sehrish-basir.html</t>
  </si>
  <si>
    <t>sehrish-basir</t>
  </si>
  <si>
    <t>687ceb2fb24469388931e805</t>
  </si>
  <si>
    <t>Sehrish Basir Nizamani | Computer Science | Virginia Tech</t>
  </si>
  <si>
    <t>/a/64f127d95b662f000170637e/sites/68790f32c34897353e6c3a05/pages/687ceb2fb24469388931e805</t>
  </si>
  <si>
    <t>shaddi-hasan.html</t>
  </si>
  <si>
    <t>shaddi-hasan</t>
  </si>
  <si>
    <t>687ce842b24469388931e7d8</t>
  </si>
  <si>
    <t>Shaddi Hasan | Computer Science | Virginia Tech</t>
  </si>
  <si>
    <t>/a/64f127d95b662f000170637e/sites/68790f32c34897353e6c3a05/pages/687ce842b24469388931e7d8</t>
  </si>
  <si>
    <t>shengwei-an.html</t>
  </si>
  <si>
    <t>shengwei-an</t>
  </si>
  <si>
    <t>68bc30a4001ddf79afa85bd5</t>
  </si>
  <si>
    <t>Shengwei An | Computer Science | Virginia Tech</t>
  </si>
  <si>
    <t>/a/64f127d95b662f000170637e/sites/68790f32c34897353e6c3a05/pages/68bc30a4001ddf79afa85bd5</t>
  </si>
  <si>
    <t>siwei-cao.html</t>
  </si>
  <si>
    <t>siwei-cao</t>
  </si>
  <si>
    <t>687ce6d7b24469388931e7b3</t>
  </si>
  <si>
    <t>Siwei Cao | Computer Science | Virginia Tech</t>
  </si>
  <si>
    <t>/a/64f127d95b662f000170637e/sites/68790f32c34897353e6c3a05/pages/687ce6d7b24469388931e7b3</t>
  </si>
  <si>
    <t>stephen-edwards.html</t>
  </si>
  <si>
    <t>stephen-edwards</t>
  </si>
  <si>
    <t>687ce3a2b24469388931e721</t>
  </si>
  <si>
    <t>Stephen Edwards | Computer Science | Virginia Tech</t>
  </si>
  <si>
    <t>/a/64f127d95b662f000170637e/sites/68790f32c34897353e6c3a05/pages/687ce3a2b24469388931e721</t>
  </si>
  <si>
    <t>sumeet-khatri.html</t>
  </si>
  <si>
    <t>sumeet-khatri</t>
  </si>
  <si>
    <t>687cea03b24469388931e7ea</t>
  </si>
  <si>
    <t>Sumeet Khatri | Computer Science | Virginia Tech</t>
  </si>
  <si>
    <t>/a/64f127d95b662f000170637e/sites/68790f32c34897353e6c3a05/pages/687cea03b24469388931e7ea</t>
  </si>
  <si>
    <t>t--m--murali.html</t>
  </si>
  <si>
    <t>t--m--murali</t>
  </si>
  <si>
    <t>687ce3b6b24469388931e726</t>
  </si>
  <si>
    <t>T. M. Murali | Computer Science | Virginia Tech</t>
  </si>
  <si>
    <t>/a/64f127d95b662f000170637e/sites/68790f32c34897353e6c3a05/pages/687ce3b6b24469388931e726</t>
  </si>
  <si>
    <t>taejoong-chung.html</t>
  </si>
  <si>
    <t>taejoong-chung</t>
  </si>
  <si>
    <t>687ce71bb24469388931e7ba</t>
  </si>
  <si>
    <t>Tijay Chung | Computer Science | Virginia Tech</t>
  </si>
  <si>
    <t>/a/64f127d95b662f000170637e/sites/68790f32c34897353e6c3a05/pages/687ce71bb24469388931e7ba</t>
  </si>
  <si>
    <t>tessema-mengistu.html</t>
  </si>
  <si>
    <t>tessema-mengistu</t>
  </si>
  <si>
    <t>687ceaf6b24469388931e800</t>
  </si>
  <si>
    <t>Tessema Mengistu | Computer Science | Virginia Tech</t>
  </si>
  <si>
    <t>/a/64f127d95b662f000170637e/sites/68790f32c34897353e6c3a05/pages/687ceaf6b24469388931e800</t>
  </si>
  <si>
    <t>thang-hoang.html</t>
  </si>
  <si>
    <t>thang-hoang</t>
  </si>
  <si>
    <t>687ce895b24469388931e7de</t>
  </si>
  <si>
    <t>Thang Hoang | Computer Science | Virginia Tech</t>
  </si>
  <si>
    <t>/a/64f127d95b662f000170637e/sites/68790f32c34897353e6c3a05/pages/687ce895b24469388931e7de</t>
  </si>
  <si>
    <t>timothy-richards.html</t>
  </si>
  <si>
    <t>timothy-richards</t>
  </si>
  <si>
    <t>68bc30cc001ddf79afa85bef</t>
  </si>
  <si>
    <t>Timothy Richards | Computer Science | Virginia Tech</t>
  </si>
  <si>
    <t>/a/64f127d95b662f000170637e/sites/68790f32c34897353e6c3a05/pages/68bc30cc001ddf79afa85bef</t>
  </si>
  <si>
    <t>tu-vu.html</t>
  </si>
  <si>
    <t>tu-vu</t>
  </si>
  <si>
    <t>687cecd9b24469388931e824</t>
  </si>
  <si>
    <t>Tu Vu | Computer Science | Virginia Tech</t>
  </si>
  <si>
    <t>/a/64f127d95b662f000170637e/sites/68790f32c34897353e6c3a05/pages/687cecd9b24469388931e824</t>
  </si>
  <si>
    <t>wenjing-lou.html</t>
  </si>
  <si>
    <t>wenjing-lou</t>
  </si>
  <si>
    <t>687cea60b24469388931e7f3</t>
  </si>
  <si>
    <t>Wenjing Lou | Computer Science | Virginia Tech</t>
  </si>
  <si>
    <t>/a/64f127d95b662f000170637e/sites/68790f32c34897353e6c3a05/pages/687cea60b24469388931e7f3</t>
  </si>
  <si>
    <t>wu-chun-feng.html</t>
  </si>
  <si>
    <t>wu-chun-feng</t>
  </si>
  <si>
    <t>687ce7d1b24469388931e7cb</t>
  </si>
  <si>
    <t>Wu-chun Feng | Computer Science | Virginia Tech</t>
  </si>
  <si>
    <t>/a/64f127d95b662f000170637e/sites/68790f32c34897353e6c3a05/pages/687ce7d1b24469388931e7cb</t>
  </si>
  <si>
    <t>xuan-wang.html</t>
  </si>
  <si>
    <t>xuan-wang</t>
  </si>
  <si>
    <t>687cececb24469388931e825</t>
  </si>
  <si>
    <t>Xuan Wang | Computer Science | Virginia Tech</t>
  </si>
  <si>
    <t>/a/64f127d95b662f000170637e/sites/68790f32c34897353e6c3a05/pages/687cececb24469388931e825</t>
  </si>
  <si>
    <t>xun-jian.html</t>
  </si>
  <si>
    <t>xun-jian</t>
  </si>
  <si>
    <t>687ce91ab24469388931e7e3</t>
  </si>
  <si>
    <t>Xun (Steve) Jian | Computer Science | Virginia Tech</t>
  </si>
  <si>
    <t>/a/64f127d95b662f000170637e/sites/68790f32c34897353e6c3a05/pages/687ce91ab24469388931e7e3</t>
  </si>
  <si>
    <t>yan-chen.html</t>
  </si>
  <si>
    <t>yan-chen</t>
  </si>
  <si>
    <t>687ce6f9b24469388931e7b7</t>
  </si>
  <si>
    <t>Yan Chen | Computer Science | Virginia Tech</t>
  </si>
  <si>
    <t>/a/64f127d95b662f000170637e/sites/68790f32c34897353e6c3a05/pages/687ce6f9b24469388931e7b7</t>
  </si>
  <si>
    <t>yang-cao.html</t>
  </si>
  <si>
    <t>yang-cao</t>
  </si>
  <si>
    <t>687ce6e7b24469388931e7b5</t>
  </si>
  <si>
    <t>Yang Cao | Computer Science | Virginia Tech</t>
  </si>
  <si>
    <t>/a/64f127d95b662f000170637e/sites/68790f32c34897353e6c3a05/pages/687ce6e7b24469388931e7b5</t>
  </si>
  <si>
    <t>Courtesy Appointment Faculty</t>
  </si>
  <si>
    <t>benjamin-jantzen.html</t>
  </si>
  <si>
    <t>benjamin-jantzen</t>
  </si>
  <si>
    <t>696d0b4ba2f7454ffa797eec</t>
  </si>
  <si>
    <t>Benjamin Jantzen | Computer Science | Virginia Tech</t>
  </si>
  <si>
    <t>/a/64f127d95b662f000170637e/sites/68790f32c34897353e6c3a05/pages/696d0b4ba2f7454ffa797eec</t>
  </si>
  <si>
    <t>ella-atkins.html</t>
  </si>
  <si>
    <t>ella-atkins</t>
  </si>
  <si>
    <t>696d0a64a2f7454ffa797ee8</t>
  </si>
  <si>
    <t>Ella Atkins | Computer Science | Virginia Tech</t>
  </si>
  <si>
    <t>/a/64f127d95b662f000170637e/sites/68790f32c34897353e6c3a05/pages/696d0a64a2f7454ffa797ee8</t>
  </si>
  <si>
    <t>joseph-l-gabbard.html</t>
  </si>
  <si>
    <t>joseph-l-gabbard</t>
  </si>
  <si>
    <t>696d0ab8a2f7454ffa797eea</t>
  </si>
  <si>
    <t>Joseph L. Gabbard | Computer Science | Virginia Tech</t>
  </si>
  <si>
    <t>/a/64f127d95b662f000170637e/sites/68790f32c34897353e6c3a05/pages/696d0ab8a2f7454ffa797eea</t>
  </si>
  <si>
    <t>lance-collins.html</t>
  </si>
  <si>
    <t>lance-collins</t>
  </si>
  <si>
    <t>696d0a92a2f7454ffa797ee9</t>
  </si>
  <si>
    <t>Lance Collins | Computer Science | Virginia Tech</t>
  </si>
  <si>
    <t>/a/64f127d95b662f000170637e/sites/68790f32c34897353e6c3a05/pages/696d0a92a2f7454ffa797ee9</t>
  </si>
  <si>
    <t>lingjia-liu.html</t>
  </si>
  <si>
    <t>lingjia-liu</t>
  </si>
  <si>
    <t>696d0c85a2f7454ffa797ef1</t>
  </si>
  <si>
    <t>Lingjia Liu | Computer Science | Virginia Tech</t>
  </si>
  <si>
    <t>/a/64f127d95b662f000170637e/sites/68790f32c34897353e6c3a05/pages/696d0c85a2f7454ffa797ef1</t>
  </si>
  <si>
    <t>mingi-jeong.html</t>
  </si>
  <si>
    <t>mingi-jeong</t>
  </si>
  <si>
    <t>696d0bdda2f7454ffa797eee</t>
  </si>
  <si>
    <t>Mingi Jeong | Computer Science | Virginia Tech</t>
  </si>
  <si>
    <t>/a/64f127d95b662f000170637e/sites/68790f32c34897353e6c3a05/pages/696d0bdda2f7454ffa797eee</t>
  </si>
  <si>
    <t>myounghoon-philart-jeon.html</t>
  </si>
  <si>
    <t>myounghoon-philart-jeon</t>
  </si>
  <si>
    <t>696d0ba9a2f7454ffa797eed</t>
  </si>
  <si>
    <t>Myounghoon "Philart" Jeon | Computer Science | Virginia Tech</t>
  </si>
  <si>
    <t>/a/64f127d95b662f000170637e/sites/68790f32c34897353e6c3a05/pages/696d0ba9a2f7454ffa797eed</t>
  </si>
  <si>
    <t>ruoxi-jia.html</t>
  </si>
  <si>
    <t>ruoxi-jia</t>
  </si>
  <si>
    <t>696d0c06a2f7454ffa797eef</t>
  </si>
  <si>
    <t>Ruoxi Jia | Computer Science | Virginia Tech</t>
  </si>
  <si>
    <t>/a/64f127d95b662f000170637e/sites/68790f32c34897353e6c3a05/pages/696d0c06a2f7454ffa797eef</t>
  </si>
  <si>
    <t>scott-f-midkiff.html</t>
  </si>
  <si>
    <t>scott-f-midkiff</t>
  </si>
  <si>
    <t>696d0d01a2f7454ffa797ef6</t>
  </si>
  <si>
    <t>Scott F. Midkiff | Computer Science | Virginia Tech</t>
  </si>
  <si>
    <t>/a/64f127d95b662f000170637e/sites/68790f32c34897353e6c3a05/pages/696d0d01a2f7454ffa797ef6</t>
  </si>
  <si>
    <t>simon-stepputtis.html</t>
  </si>
  <si>
    <t>simon-stepputtis</t>
  </si>
  <si>
    <t>696d0d55a2f7454ffa797ef8</t>
  </si>
  <si>
    <t>Simon Stepputtis | Computer Science | Virginia Tech</t>
  </si>
  <si>
    <t>/a/64f127d95b662f000170637e/sites/68790f32c34897353e6c3a05/pages/696d0d55a2f7454ffa797ef8</t>
  </si>
  <si>
    <t>song-li.html</t>
  </si>
  <si>
    <t>song-li</t>
  </si>
  <si>
    <t>696d0c2da2f7454ffa797ef0</t>
  </si>
  <si>
    <t>Song Li | Computer Science | Virginia Tech</t>
  </si>
  <si>
    <t>/a/64f127d95b662f000170637e/sites/68790f32c34897353e6c3a05/pages/696d0c2da2f7454ffa797ef0</t>
  </si>
  <si>
    <t>thomas-hou.html</t>
  </si>
  <si>
    <t>thomas-hou</t>
  </si>
  <si>
    <t>696d0ae3a2f7454ffa797eeb</t>
  </si>
  <si>
    <t>Thomas Hou | Computer Science | Virginia Tech</t>
  </si>
  <si>
    <t>/a/64f127d95b662f000170637e/sites/68790f32c34897353e6c3a05/pages/696d0ae3a2f7454ffa797eeb</t>
  </si>
  <si>
    <t>thomas-l-martin.html</t>
  </si>
  <si>
    <t>thomas-l-martin</t>
  </si>
  <si>
    <t>696d0cb3a2f7454ffa797ef2</t>
  </si>
  <si>
    <t>Thomas L. Martin | Computer Science | Virginia Tech</t>
  </si>
  <si>
    <t>/a/64f127d95b662f000170637e/sites/68790f32c34897353e6c3a05/pages/696d0cb3a2f7454ffa797ef2</t>
  </si>
  <si>
    <t>walid-saad.html</t>
  </si>
  <si>
    <t>walid-saad</t>
  </si>
  <si>
    <t>696d0d27a2f7454ffa797ef7</t>
  </si>
  <si>
    <t>Walid Saad | Computer Science | Virginia Tech</t>
  </si>
  <si>
    <t>/a/64f127d95b662f000170637e/sites/68790f32c34897353e6c3a05/pages/696d0d27a2f7454ffa797ef7</t>
  </si>
  <si>
    <t>centers-and-institutes.html</t>
  </si>
  <si>
    <t>centers-and-institutes</t>
  </si>
  <si>
    <t>687cdc5eb24469388931e619</t>
  </si>
  <si>
    <t>Centers and institutes | Computer Science | Virginia Tech</t>
  </si>
  <si>
    <t>/a/64f127d95b662f000170637e/sites/68790f32c34897353e6c3a05/pages/687cdc5eb24469388931e619</t>
  </si>
  <si>
    <t>grantline.html</t>
  </si>
  <si>
    <t>grantline</t>
  </si>
  <si>
    <t>687d163bb24469388931ea10</t>
  </si>
  <si>
    <t>Grantline | Computer Science | Virginia Tech</t>
  </si>
  <si>
    <t>/a/64f127d95b662f000170637e/sites/68790f32c34897353e6c3a05/pages/687d163bb24469388931ea10</t>
  </si>
  <si>
    <t>research-areas.html</t>
  </si>
  <si>
    <t>research-areas</t>
  </si>
  <si>
    <t>687cdc50b24469388931e618</t>
  </si>
  <si>
    <t>Research areas | Computer Science | Virginia Tech</t>
  </si>
  <si>
    <t>/a/64f127d95b662f000170637e/sites/68790f32c34897353e6c3a05/pages/687cdc50b24469388931e618</t>
  </si>
  <si>
    <t>research.html</t>
  </si>
  <si>
    <t>research</t>
  </si>
  <si>
    <t>687cdc44b24469388931e615</t>
  </si>
  <si>
    <t>Research | Computer Science | Virginia Tech</t>
  </si>
  <si>
    <t>/a/64f127d95b662f000170637e/sites/68790f32c34897353e6c3a05/pages/687cdc44b24469388931e615</t>
  </si>
  <si>
    <t>Seminar</t>
  </si>
  <si>
    <t>Seminars.html</t>
  </si>
  <si>
    <t>Seminars</t>
  </si>
  <si>
    <t>687cdc68b24469388931e61c</t>
  </si>
  <si>
    <t>Seminars and distinguished lectures | Computer Science | Virginia Tech</t>
  </si>
  <si>
    <t>/a/64f127d95b662f000170637e/sites/68790f32c34897353e6c3a05/pages/687cdc68b24469388931e61c</t>
  </si>
  <si>
    <t>Grantline</t>
  </si>
  <si>
    <t>compass-grant.html</t>
  </si>
  <si>
    <t>compass-grant</t>
  </si>
  <si>
    <t>687d162ab24469388931ea0f</t>
  </si>
  <si>
    <t>Center for Community Empowering Pandemic Prediction and Prevention from Atoms to Societies (COMPASS Center) | Computer Science | Virginia Tech</t>
  </si>
  <si>
    <t>/a/64f127d95b662f000170637e/sites/68790f32c34897353e6c3a05/pages/687d162ab24469388931ea0f</t>
  </si>
  <si>
    <t>david-john-gaze-data.html</t>
  </si>
  <si>
    <t>david-john-gaze-data</t>
  </si>
  <si>
    <t>687cf12bb24469388931e85e</t>
  </si>
  <si>
    <t>Securing Gaze Data From Side-Channel Attacks in Foveated Systems | Computer Science | Virginia Tech</t>
  </si>
  <si>
    <t>/a/64f127d95b662f000170637e/sites/68790f32c34897353e6c3a05/pages/687cf12bb24469388931e85e</t>
  </si>
  <si>
    <t>edmison-equitable-grading.html</t>
  </si>
  <si>
    <t>edmison-equitable-grading</t>
  </si>
  <si>
    <t>687cf15db24469388931e862</t>
  </si>
  <si>
    <t>Collaborative Research: Critical Technology to Enable Innovative and Equitable Grading Practices | Computer Science | Virginia Tech</t>
  </si>
  <si>
    <t>/a/64f127d95b662f000170637e/sites/68790f32c34897353e6c3a05/pages/687cf15db24469388931e862</t>
  </si>
  <si>
    <t>kantarcioglu-blockchain-open-data.html</t>
  </si>
  <si>
    <t>kantarcioglu-blockchain-open-data</t>
  </si>
  <si>
    <t>687cf140b24469388931e860</t>
  </si>
  <si>
    <t>Cybersecurity Innovation for Cyberinfrastructure: Usable and Collaborative Security for Science: Blockchain Based Assured Open Scientific Data Sharing and Governance | Computer Science | Virginia Tech</t>
  </si>
  <si>
    <t>/a/64f127d95b662f000170637e/sites/68790f32c34897353e6c3a05/pages/687cf140b24469388931e860</t>
  </si>
  <si>
    <t>sandu-dynamic-simulations-powergrid.html</t>
  </si>
  <si>
    <t>sandu-dynamic-simulations-powergrid</t>
  </si>
  <si>
    <t>687cf10eb24469388931e85d</t>
  </si>
  <si>
    <t>Next Generation Dynamic Simulations for Reliable, Resilient, and Decarbonized Grid | Computer Science | Virginia Tech</t>
  </si>
  <si>
    <t>/a/64f127d95b662f000170637e/sites/68790f32c34897353e6c3a05/pages/687cf10eb24469388931e85d</t>
  </si>
  <si>
    <t>Research Areas</t>
  </si>
  <si>
    <t>computational-biology-and-bioinformatics.html</t>
  </si>
  <si>
    <t>computational-biology-and-bioinformatics</t>
  </si>
  <si>
    <t>687cee8ab24469388931e84c</t>
  </si>
  <si>
    <t>Computational biology and bioinformatics | Computer Science | Virginia Tech</t>
  </si>
  <si>
    <t>/a/64f127d95b662f000170637e/sites/68790f32c34897353e6c3a05/pages/687cee8ab24469388931e84c</t>
  </si>
  <si>
    <t>data-analytics-machine-learning-natural-language-processing-and-vision.html</t>
  </si>
  <si>
    <t>data-analytics-machine-learning-natural-language-processing-and-vision</t>
  </si>
  <si>
    <t>687cee9cb24469388931e84d</t>
  </si>
  <si>
    <t>Data analytics, machine learning, natural language processing, and vision | Computer Science | Virginia Tech</t>
  </si>
  <si>
    <t>/a/64f127d95b662f000170637e/sites/68790f32c34897353e6c3a05/pages/687cee9cb24469388931e84d</t>
  </si>
  <si>
    <t>digital-education.html</t>
  </si>
  <si>
    <t>digital-education</t>
  </si>
  <si>
    <t>687ceeb2b24469388931e84f</t>
  </si>
  <si>
    <t>Digital education | Computer Science | Virginia Tech</t>
  </si>
  <si>
    <t>/a/64f127d95b662f000170637e/sites/68790f32c34897353e6c3a05/pages/687ceeb2b24469388931e84f</t>
  </si>
  <si>
    <t>hpc-and-computational-science.html</t>
  </si>
  <si>
    <t>hpc-and-computational-science</t>
  </si>
  <si>
    <t>687ceecfb24469388931e851</t>
  </si>
  <si>
    <t>High-performance computing and computational science | Computer Science | Virginia Tech</t>
  </si>
  <si>
    <t>/a/64f127d95b662f000170637e/sites/68790f32c34897353e6c3a05/pages/687ceecfb24469388931e851</t>
  </si>
  <si>
    <t>human-computer-interaction.html</t>
  </si>
  <si>
    <t>human-computer-interaction</t>
  </si>
  <si>
    <t>687cef06b24469388931e853</t>
  </si>
  <si>
    <t>Human-computer interaction | Computer Science | Virginia Tech</t>
  </si>
  <si>
    <t>/a/64f127d95b662f000170637e/sites/68790f32c34897353e6c3a05/pages/687cef06b24469388931e853</t>
  </si>
  <si>
    <t>quantum-computing.html</t>
  </si>
  <si>
    <t>quantum-computing</t>
  </si>
  <si>
    <t>687cf094b24469388931e85b</t>
  </si>
  <si>
    <t>Quantum computing | Computer Science | Virginia Tech</t>
  </si>
  <si>
    <t>/a/64f127d95b662f000170637e/sites/68790f32c34897353e6c3a05/pages/687cf094b24469388931e85b</t>
  </si>
  <si>
    <t>security.html</t>
  </si>
  <si>
    <t>security</t>
  </si>
  <si>
    <t>687cef8eb24469388931e854</t>
  </si>
  <si>
    <t>Security | Computer Science | Virginia Tech</t>
  </si>
  <si>
    <t>/a/64f127d95b662f000170637e/sites/68790f32c34897353e6c3a05/pages/687cef8eb24469388931e854</t>
  </si>
  <si>
    <t>software-engineering.html</t>
  </si>
  <si>
    <t>software-engineering</t>
  </si>
  <si>
    <t>687cefecb24469388931e856</t>
  </si>
  <si>
    <t>Software engineering | Computer Science | Virginia Tech</t>
  </si>
  <si>
    <t>/a/64f127d95b662f000170637e/sites/68790f32c34897353e6c3a05/pages/687cefecb24469388931e856</t>
  </si>
  <si>
    <t>systems.html</t>
  </si>
  <si>
    <t>systems</t>
  </si>
  <si>
    <t>687cf001b24469388931e858</t>
  </si>
  <si>
    <t>Systems | Computer Science | Virginia Tech</t>
  </si>
  <si>
    <t>/a/64f127d95b662f000170637e/sites/68790f32c34897353e6c3a05/pages/687cf001b24469388931e858</t>
  </si>
  <si>
    <t>theory-and-algorithms.html</t>
  </si>
  <si>
    <t>theory-and-algorithms</t>
  </si>
  <si>
    <t>687cf01ab24469388931e85a</t>
  </si>
  <si>
    <t>Theory and algorithms | Computer Science | Virginia Tech</t>
  </si>
  <si>
    <t>/a/64f127d95b662f000170637e/sites/68790f32c34897353e6c3a05/pages/687cf01ab24469388931e85a</t>
  </si>
  <si>
    <t>Aidong_Zhang.html</t>
  </si>
  <si>
    <t>Aidong_Zhang</t>
  </si>
  <si>
    <t>687d033ab24469388931e917</t>
  </si>
  <si>
    <t>Distinguished Lecture || Can Large Language Models help with Scientific Hypothesis Generation? | Computer Science | Virginia Tech</t>
  </si>
  <si>
    <t>/a/64f127d95b662f000170637e/sites/68790f32c34897353e6c3a05/pages/687d033ab24469388931e917</t>
  </si>
  <si>
    <t>Aishwarya_Ganesan.html</t>
  </si>
  <si>
    <t>Aishwarya_Ganesan</t>
  </si>
  <si>
    <t>687cf2cdb24469388931e87c</t>
  </si>
  <si>
    <t>Seminar: Consistency and Performance in Distributed Storage Systems | Computer Science | Virginia Tech</t>
  </si>
  <si>
    <t>/a/64f127d95b662f000170637e/sites/68790f32c34897353e6c3a05/pages/687cf2cdb24469388931e87c</t>
  </si>
  <si>
    <t>Akbar_Rafiey.html</t>
  </si>
  <si>
    <t>Akbar_Rafiey</t>
  </si>
  <si>
    <t>687d066cb24469388931e929</t>
  </si>
  <si>
    <t>Seminar: Responsible and Data Driven Combinatorial Optimization | Computer Science | Virginia Tech</t>
  </si>
  <si>
    <t>/a/64f127d95b662f000170637e/sites/68790f32c34897353e6c3a05/pages/687d066cb24469388931e929</t>
  </si>
  <si>
    <t>Alberto_Cano.html</t>
  </si>
  <si>
    <t>Alberto_Cano</t>
  </si>
  <si>
    <t>68bc316d001ddf79afa85c47</t>
  </si>
  <si>
    <t>Seminar: How to scale your research on ARC efficiently: from GPU-nicorns to LLMagic | Computer Science | Virginia Tech</t>
  </si>
  <si>
    <t>/a/64f127d95b662f000170637e/sites/68790f32c34897353e6c3a05/pages/68bc316d001ddf79afa85c47</t>
  </si>
  <si>
    <t>alberto_cano.html</t>
  </si>
  <si>
    <t>alberto_cano</t>
  </si>
  <si>
    <t>687d021bb24469388931e90a</t>
  </si>
  <si>
    <t>Seminar: Learning from imbalanced and drifting data streams | Computer Science | Virginia Tech</t>
  </si>
  <si>
    <t>/a/64f127d95b662f000170637e/sites/68790f32c34897353e6c3a05/pages/687d021bb24469388931e90a</t>
  </si>
  <si>
    <t>Alexander_Hicks.html</t>
  </si>
  <si>
    <t>Alexander_Hicks</t>
  </si>
  <si>
    <t>699b0e015ab240f6d78a3178</t>
  </si>
  <si>
    <t>Seminar: Understanding Student Help-Seeking in the Era of Generative AI | Computer Science | Virginia Tech</t>
  </si>
  <si>
    <t>/a/64f127d95b662f000170637e/sites/68790f32c34897353e6c3a05/pages/699b0e015ab240f6d78a3178</t>
  </si>
  <si>
    <t>Ali_Butt.html</t>
  </si>
  <si>
    <t>Ali_Butt</t>
  </si>
  <si>
    <t>68e30f2a1872deb79774c9f1</t>
  </si>
  <si>
    <t>Seminar: Efficient Federated Learning Storage for non-training workloads | Computer Science | Virginia Tech</t>
  </si>
  <si>
    <t>/a/64f127d95b662f000170637e/sites/68790f32c34897353e6c3a05/pages/68e30f2a1872deb79774c9f1</t>
  </si>
  <si>
    <t>ali_vakilian.html</t>
  </si>
  <si>
    <t>ali_vakilian</t>
  </si>
  <si>
    <t>687d0547b24469388931e922</t>
  </si>
  <si>
    <t>Seminar: Algorithms in the AI Age: Fair and Learning-Augmented | Computer Science | Virginia Tech</t>
  </si>
  <si>
    <t>/a/64f127d95b662f000170637e/sites/68790f32c34897353e6c3a05/pages/687d0547b24469388931e922</t>
  </si>
  <si>
    <t>Alicia_DeVrio.html</t>
  </si>
  <si>
    <t>Alicia_DeVrio</t>
  </si>
  <si>
    <t>69ad8a39fe0bbe2b4b41187c</t>
  </si>
  <si>
    <t>Seminar: Responsible AI by &amp; for the People: Supporting bottom-up remediation of AI harm | Computer Science | Virginia Tech</t>
  </si>
  <si>
    <t>/a/64f127d95b662f000170637e/sites/68790f32c34897353e6c3a05/pages/69ad8a39fe0bbe2b4b41187c</t>
  </si>
  <si>
    <t>Anastasia-Ostrowski.html</t>
  </si>
  <si>
    <t>Anastasia-Ostrowski</t>
  </si>
  <si>
    <t>687cfbfbb24469388931e8d8</t>
  </si>
  <si>
    <t>Seminar: Equity and Justice in Robot and AI Design Processes | Computer Science | Virginia Tech</t>
  </si>
  <si>
    <t>/a/64f127d95b662f000170637e/sites/68790f32c34897353e6c3a05/pages/687cfbfbb24469388931e8d8</t>
  </si>
  <si>
    <t>Anshul_Shah.html</t>
  </si>
  <si>
    <t>Anshul_Shah</t>
  </si>
  <si>
    <t>699b0e075ab240f6d78a3179</t>
  </si>
  <si>
    <t>Seminar: Bridging the Gap: Aligning Computing Education with Modern Software Development | Computer Science | Virginia Tech</t>
  </si>
  <si>
    <t>/a/64f127d95b662f000170637e/sites/68790f32c34897353e6c3a05/pages/699b0e075ab240f6d78a3179</t>
  </si>
  <si>
    <t>Atul_Mantri.html</t>
  </si>
  <si>
    <t>Atul_Mantri</t>
  </si>
  <si>
    <t>687cf79bb24469388931e8a8</t>
  </si>
  <si>
    <t>Seminar: Secure Computing in the Quantum World | Computer Science | Virginia Tech</t>
  </si>
  <si>
    <t>/a/64f127d95b662f000170637e/sites/68790f32c34897353e6c3a05/pages/687cf79bb24469388931e8a8</t>
  </si>
  <si>
    <t>Bo_Ji.html</t>
  </si>
  <si>
    <t>Bo_Ji</t>
  </si>
  <si>
    <t>687d03e3b24469388931e91a</t>
  </si>
  <si>
    <t>Seminar: Understanding the Role of Feedback in Online Learning and Sequential Decision-Making | Computer Science | Virginia Tech</t>
  </si>
  <si>
    <t>/a/64f127d95b662f000170637e/sites/68790f32c34897353e6c3a05/pages/687d03e3b24469388931e91a</t>
  </si>
  <si>
    <t>BrendanDavid-John.html</t>
  </si>
  <si>
    <t>BrendanDavid-John</t>
  </si>
  <si>
    <t>687d0bddb24469388931e95d</t>
  </si>
  <si>
    <t>Seminar: Providing Privacy for Eye-Tracking Data with Applications in XR | Computer Science | Virginia Tech</t>
  </si>
  <si>
    <t>/a/64f127d95b662f000170637e/sites/68790f32c34897353e6c3a05/pages/687d0bddb24469388931e95d</t>
  </si>
  <si>
    <t>Casey-Deccio.html</t>
  </si>
  <si>
    <t>Casey-Deccio</t>
  </si>
  <si>
    <t>687cffd0b24469388931e8f1</t>
  </si>
  <si>
    <t>Seminar: Identity, Impersonation, Intrusion -- and Other Internet Measurement Adventures | Computer Science | Virginia Tech</t>
  </si>
  <si>
    <t>/a/64f127d95b662f000170637e/sites/68790f32c34897353e6c3a05/pages/687cffd0b24469388931e8f1</t>
  </si>
  <si>
    <t>Chang-Lou.html</t>
  </si>
  <si>
    <t>Chang-Lou</t>
  </si>
  <si>
    <t>687cfa60b24469388931e8ca</t>
  </si>
  <si>
    <t>Seminar: Beyond High Availability: Taming Complex Failures in Cloud Systems | Computer Science | Virginia Tech</t>
  </si>
  <si>
    <t>/a/64f127d95b662f000170637e/sites/68790f32c34897353e6c3a05/pages/687cfa60b24469388931e8ca</t>
  </si>
  <si>
    <t>Chris_Thomas.html</t>
  </si>
  <si>
    <t>Chris_Thomas</t>
  </si>
  <si>
    <t>687cf676b24469388931e894</t>
  </si>
  <si>
    <t>Seminar: Revisiting the Role of Visual Media in Understanding a Rich Multimodal World | Computer Science | Virginia Tech</t>
  </si>
  <si>
    <t>/a/64f127d95b662f000170637e/sites/68790f32c34897353e6c3a05/pages/687cf676b24469388931e894</t>
  </si>
  <si>
    <t>Chris_Thomas1.html</t>
  </si>
  <si>
    <t>Chris_Thomas1</t>
  </si>
  <si>
    <t>69359fbd4b7f7d8577e8ead7</t>
  </si>
  <si>
    <t>Seminar: Structure in a Messy Multimodal World: Towards Trustworthy and Reliable AI | Computer Science | Virginia Tech</t>
  </si>
  <si>
    <t>/a/64f127d95b662f000170637e/sites/68790f32c34897353e6c3a05/pages/69359fbd4b7f7d8577e8ead7</t>
  </si>
  <si>
    <t>christine_julien.html</t>
  </si>
  <si>
    <t>christine_julien</t>
  </si>
  <si>
    <t>687d0233b24469388931e90c</t>
  </si>
  <si>
    <t>Seminar: Opportunistic and Decentralized Learning in the Internet of Things | Computer Science | Virginia Tech</t>
  </si>
  <si>
    <t>/a/64f127d95b662f000170637e/sites/68790f32c34897353e6c3a05/pages/687d0233b24469388931e90c</t>
  </si>
  <si>
    <t>Cliff_Shaffer.html</t>
  </si>
  <si>
    <t>Cliff_Shaffer</t>
  </si>
  <si>
    <t>687d03b8b24469388931e919</t>
  </si>
  <si>
    <t>Seminar: In a World Full of Truthiness, Who is to Say When a Wikipedia Page is Wrong? | Computer Science | Virginia Tech</t>
  </si>
  <si>
    <t>/a/64f127d95b662f000170637e/sites/68790f32c34897353e6c3a05/pages/687d03b8b24469388931e919</t>
  </si>
  <si>
    <t>Craig_Zilles.html</t>
  </si>
  <si>
    <t>Craig_Zilles</t>
  </si>
  <si>
    <t>68d9a0795f564a219e223c9e</t>
  </si>
  <si>
    <t>Seminar: Exams with More Learning and Less Stress with a Computer-based Testing Facility | Computer Science | Virginia Tech</t>
  </si>
  <si>
    <t>/a/64f127d95b662f000170637e/sites/68790f32c34897353e6c3a05/pages/68d9a0795f564a219e223c9e</t>
  </si>
  <si>
    <t>cs-root-seminar1.html</t>
  </si>
  <si>
    <t>cs-root-seminar1</t>
  </si>
  <si>
    <t>687cfbcdb24469388931e8d5</t>
  </si>
  <si>
    <t>cs/root Seminar Series | Computer Science | Virginia Tech</t>
  </si>
  <si>
    <t>/a/64f127d95b662f000170637e/sites/68790f32c34897353e6c3a05/pages/687cfbcdb24469388931e8d5</t>
  </si>
  <si>
    <t>cs-root-seminar2.html</t>
  </si>
  <si>
    <t>cs-root-seminar2</t>
  </si>
  <si>
    <t>687cfd65b24469388931e8e2</t>
  </si>
  <si>
    <t>/a/64f127d95b662f000170637e/sites/68790f32c34897353e6c3a05/pages/687cfd65b24469388931e8e2</t>
  </si>
  <si>
    <t>cs-root-seminar3.html</t>
  </si>
  <si>
    <t>cs-root-seminar3</t>
  </si>
  <si>
    <t>687cfd91b24469388931e8e5</t>
  </si>
  <si>
    <t>/a/64f127d95b662f000170637e/sites/68790f32c34897353e6c3a05/pages/687cfd91b24469388931e8e5</t>
  </si>
  <si>
    <t>David_Smith.html</t>
  </si>
  <si>
    <t>David_Smith</t>
  </si>
  <si>
    <t>687d057db24469388931e926</t>
  </si>
  <si>
    <t>Seminar: Supporting Novice Programmers in Transitioning into the Age of Human-GenAI Collaborative Coding | Computer Science | Virginia Tech</t>
  </si>
  <si>
    <t>/a/64f127d95b662f000170637e/sites/68790f32c34897353e6c3a05/pages/687d057db24469388931e926</t>
  </si>
  <si>
    <t>debarati_das.html</t>
  </si>
  <si>
    <t>debarati_das</t>
  </si>
  <si>
    <t>687d0503b24469388931e921</t>
  </si>
  <si>
    <t>Seminar: Edit Distance to Clustering: A Fine-Grained Approach to Approximation Algorithms | Computer Science | Virginia Tech</t>
  </si>
  <si>
    <t>/a/64f127d95b662f000170637e/sites/68790f32c34897353e6c3a05/pages/687d0503b24469388931e921</t>
  </si>
  <si>
    <t>Diana-Freed.html</t>
  </si>
  <si>
    <t>Diana-Freed</t>
  </si>
  <si>
    <t>687cf8cab24469388931e8bf</t>
  </si>
  <si>
    <t>Seminar: Understanding Digital Safety Experiences of Intimate Partner Violence and Youth Survivors | Computer Science | Virginia Tech</t>
  </si>
  <si>
    <t>/a/64f127d95b662f000170637e/sites/68790f32c34897353e6c3a05/pages/687cf8cab24469388931e8bf</t>
  </si>
  <si>
    <t>Dongkuan_Xu.html</t>
  </si>
  <si>
    <t>Dongkuan_Xu</t>
  </si>
  <si>
    <t>687cf564b24469388931e88f</t>
  </si>
  <si>
    <t>Seminar: Resource-efficient Deep Learning: Democratizing AI at Scale | Computer Science | Virginia Tech</t>
  </si>
  <si>
    <t>/a/64f127d95b662f000170637e/sites/68790f32c34897353e6c3a05/pages/687cf564b24469388931e88f</t>
  </si>
  <si>
    <t>Duri_Long.html</t>
  </si>
  <si>
    <t>Duri_Long</t>
  </si>
  <si>
    <t>687cf400b24469388931e884</t>
  </si>
  <si>
    <t>Seminar: Fostering Human-Machine Mutual Theory of Mind through Education &amp; Design | Computer Science | Virginia Tech</t>
  </si>
  <si>
    <t>/a/64f127d95b662f000170637e/sites/68790f32c34897353e6c3a05/pages/687cf400b24469388931e884</t>
  </si>
  <si>
    <t>Elisa_Bertino.html</t>
  </si>
  <si>
    <t>Elisa_Bertino</t>
  </si>
  <si>
    <t>68bc31ca001ddf79afa85c58</t>
  </si>
  <si>
    <t>Distinguished Lecture || The Persistent Problem of Software Insecurity | Computer Science | Virginia Tech</t>
  </si>
  <si>
    <t>/a/64f127d95b662f000170637e/sites/68790f32c34897353e6c3a05/pages/68bc31ca001ddf79afa85c58</t>
  </si>
  <si>
    <t>Eric_Anschuetz.html</t>
  </si>
  <si>
    <t>Eric_Anschuetz</t>
  </si>
  <si>
    <t>6988a7acbfa6e62868ee5118</t>
  </si>
  <si>
    <t>Seminar: When to Use Quantum Algorithms | Computer Science | Virginia Tech</t>
  </si>
  <si>
    <t>/a/64f127d95b662f000170637e/sites/68790f32c34897353e6c3a05/pages/6988a7acbfa6e62868ee5118</t>
  </si>
  <si>
    <t>Eric_Pauley.html</t>
  </si>
  <si>
    <t>Eric_Pauley</t>
  </si>
  <si>
    <t>687d06abb24469388931e92a</t>
  </si>
  <si>
    <t>Seminar: Leveraging the Wisdom of Clouds for Internet Security | Computer Science | Virginia Tech</t>
  </si>
  <si>
    <t>/a/64f127d95b662f000170637e/sites/68790f32c34897353e6c3a05/pages/687d06abb24469388931e92a</t>
  </si>
  <si>
    <t>Evan_King.html</t>
  </si>
  <si>
    <t>Evan_King</t>
  </si>
  <si>
    <t>687d09b4b24469388931e93a</t>
  </si>
  <si>
    <t>Seminar: From Rulesets to Reasoning: Building More Thoughtful Devices in the Age of Generative AI | Computer Science | Virginia Tech</t>
  </si>
  <si>
    <t>/a/64f127d95b662f000170637e/sites/68790f32c34897353e6c3a05/pages/687d09b4b24469388931e93a</t>
  </si>
  <si>
    <t>Geoff_Pleiss.html</t>
  </si>
  <si>
    <t>Geoff_Pleiss</t>
  </si>
  <si>
    <t>687cf317b24469388931e880</t>
  </si>
  <si>
    <t>Seminar: Bridging the Gap Between Deep Learning and Probabilistic Modeling | Computer Science | Virginia Tech</t>
  </si>
  <si>
    <t>/a/64f127d95b662f000170637e/sites/68790f32c34897353e6c3a05/pages/687cf317b24469388931e880</t>
  </si>
  <si>
    <t>Gokul-Ravi.html</t>
  </si>
  <si>
    <t>Gokul-Ravi</t>
  </si>
  <si>
    <t>687cfa44b24469388931e8c8</t>
  </si>
  <si>
    <t>Seminar: A Hybrid Computing Ecosystem For Practical Quantum Advantage | Computer Science | Virginia Tech</t>
  </si>
  <si>
    <t>/a/64f127d95b662f000170637e/sites/68790f32c34897353e6c3a05/pages/687cfa44b24469388931e8c8</t>
  </si>
  <si>
    <t>Graduate-Seminar-02-09-22.html</t>
  </si>
  <si>
    <t>Graduate-Seminar-02-09-22</t>
  </si>
  <si>
    <t>687cf7afb24469388931e8aa</t>
  </si>
  <si>
    <t>Graduate Seminar: Meet the Faculty | Computer Science | Virginia Tech</t>
  </si>
  <si>
    <t>/a/64f127d95b662f000170637e/sites/68790f32c34897353e6c3a05/pages/687cf7afb24469388931e8aa</t>
  </si>
  <si>
    <t>Graduate-Seminar-09-09-22.html</t>
  </si>
  <si>
    <t>Graduate-Seminar-09-09-22</t>
  </si>
  <si>
    <t>687cf7c5b24469388931e8ac</t>
  </si>
  <si>
    <t>Graduate Seminar: Knowledge-Guided Machine Learning | Computer Science | Virginia Tech</t>
  </si>
  <si>
    <t>/a/64f127d95b662f000170637e/sites/68790f32c34897353e6c3a05/pages/687cf7c5b24469388931e8ac</t>
  </si>
  <si>
    <t>Graduate-Seminar-09-16-22.html</t>
  </si>
  <si>
    <t>Graduate-Seminar-09-16-22</t>
  </si>
  <si>
    <t>687cf7e1b24469388931e8ad</t>
  </si>
  <si>
    <t>Graduate Seminar: Where We Are With Containers and Where We're Going | Computer Science | Virginia Tech</t>
  </si>
  <si>
    <t>/a/64f127d95b662f000170637e/sites/68790f32c34897353e6c3a05/pages/687cf7e1b24469388931e8ad</t>
  </si>
  <si>
    <t>Graduate-Seminar-09-23-22.html</t>
  </si>
  <si>
    <t>Graduate-Seminar-09-23-22</t>
  </si>
  <si>
    <t>687cf807b24469388931e8b0</t>
  </si>
  <si>
    <t>Graduate Seminar: Harnessing Rare Category Trinity for Complex Data | Computer Science | Virginia Tech</t>
  </si>
  <si>
    <t>/a/64f127d95b662f000170637e/sites/68790f32c34897353e6c3a05/pages/687cf807b24469388931e8b0</t>
  </si>
  <si>
    <t>Graduate-Seminar-10-14-22.html</t>
  </si>
  <si>
    <t>Graduate-Seminar-10-14-22</t>
  </si>
  <si>
    <t>687cf871b24469388931e8b8</t>
  </si>
  <si>
    <t>Graduate Seminar | Isolation in the cloud: control the system calls, control the attackers | Computer Science | Virginia Tech</t>
  </si>
  <si>
    <t>/a/64f127d95b662f000170637e/sites/68790f32c34897353e6c3a05/pages/687cf871b24469388931e8b8</t>
  </si>
  <si>
    <t>Graduate-Seminar-10-21-22.html</t>
  </si>
  <si>
    <t>Graduate-Seminar-10-21-22</t>
  </si>
  <si>
    <t>687cf7f5b24469388931e8af</t>
  </si>
  <si>
    <t>Graduate Seminar | Plastic Chips, Waferscale Systems, Earable Processors: Reveling in The Golden Age of Computer Architecture | Computer Science | Virginia Tech</t>
  </si>
  <si>
    <t>/a/64f127d95b662f000170637e/sites/68790f32c34897353e6c3a05/pages/687cf7f5b24469388931e8af</t>
  </si>
  <si>
    <t>Graduate-Seminar-10-28-22.html</t>
  </si>
  <si>
    <t>Graduate-Seminar-10-28-22</t>
  </si>
  <si>
    <t>687cf82db24469388931e8b3</t>
  </si>
  <si>
    <t>Graduate Seminar: Building and Maintaining Healthy Mentor/Mentee Relationships | Computer Science | Virginia Tech</t>
  </si>
  <si>
    <t>/a/64f127d95b662f000170637e/sites/68790f32c34897353e6c3a05/pages/687cf82db24469388931e8b3</t>
  </si>
  <si>
    <t>Graduate-Seminar-11-04-22.html</t>
  </si>
  <si>
    <t>Graduate-Seminar-11-04-22</t>
  </si>
  <si>
    <t>687cf857b24469388931e8b6</t>
  </si>
  <si>
    <t>Graduate Seminar | Towards Enabling Understanding and Interpretability in Data Analysis | Computer Science | Virginia Tech</t>
  </si>
  <si>
    <t>/a/64f127d95b662f000170637e/sites/68790f32c34897353e6c3a05/pages/687cf857b24469388931e8b6</t>
  </si>
  <si>
    <t>Graduate-Seminar-11-11-22.html</t>
  </si>
  <si>
    <t>Graduate-Seminar-11-11-22</t>
  </si>
  <si>
    <t>687cf81cb24469388931e8b2</t>
  </si>
  <si>
    <t>Graduate Seminar: Towards Automatically Understanding Scientific Papers | Computer Science | Virginia Tech</t>
  </si>
  <si>
    <t>/a/64f127d95b662f000170637e/sites/68790f32c34897353e6c3a05/pages/687cf81cb24469388931e8b2</t>
  </si>
  <si>
    <t>Graduate-Seminar-11-18-22.html</t>
  </si>
  <si>
    <t>Graduate-Seminar-11-18-22</t>
  </si>
  <si>
    <t>687cf842b24469388931e8b5</t>
  </si>
  <si>
    <t>Graduate Seminar | Navigating Misinformation and Filter Bubbles: Designing against Problematic Information Online by Enhancing Dual-Process Information Consumption | Computer Science | Virginia Tech</t>
  </si>
  <si>
    <t>/a/64f127d95b662f000170637e/sites/68790f32c34897353e6c3a05/pages/687cf842b24469388931e8b5</t>
  </si>
  <si>
    <t>Graduate-Seminar-12-02-22.html</t>
  </si>
  <si>
    <t>Graduate-Seminar-12-02-22</t>
  </si>
  <si>
    <t>687cf889b24469388931e8ba</t>
  </si>
  <si>
    <t>Graduate Seminar | Diving Deep into Disinformation: From Sample-level Detection to Fine-grained Explanation | Computer Science | Virginia Tech</t>
  </si>
  <si>
    <t>/a/64f127d95b662f000170637e/sites/68790f32c34897353e6c3a05/pages/687cf889b24469388931e8ba</t>
  </si>
  <si>
    <t>Gushu_Li.html</t>
  </si>
  <si>
    <t>Gushu_Li</t>
  </si>
  <si>
    <t>687cf41ab24469388931e885</t>
  </si>
  <si>
    <t>Seminar: On the Foundations of the Next-Generation Quantum Software System | Computer Science | Virginia Tech</t>
  </si>
  <si>
    <t>/a/64f127d95b662f000170637e/sites/68790f32c34897353e6c3a05/pages/687cf41ab24469388931e885</t>
  </si>
  <si>
    <t>Hang-Liu.html</t>
  </si>
  <si>
    <t>Hang-Liu</t>
  </si>
  <si>
    <t>687cf8a0b24469388931e8bb</t>
  </si>
  <si>
    <t>Seminar: High-Performance Big Data Analytics | Computer Science | Virginia Tech</t>
  </si>
  <si>
    <t>/a/64f127d95b662f000170637e/sites/68790f32c34897353e6c3a05/pages/687cf8a0b24469388931e8bb</t>
  </si>
  <si>
    <t>Harjas-Singh.html</t>
  </si>
  <si>
    <t>Harjas-Singh</t>
  </si>
  <si>
    <t>687cfeb5b24469388931e8ea</t>
  </si>
  <si>
    <t>Seminar: The Global Startup Experience | Computer Science | Virginia Tech</t>
  </si>
  <si>
    <t>/a/64f127d95b662f000170637e/sites/68790f32c34897353e6c3a05/pages/687cfeb5b24469388931e8ea</t>
  </si>
  <si>
    <t>Hashim_Sharif.html</t>
  </si>
  <si>
    <t>Hashim_Sharif</t>
  </si>
  <si>
    <t>687cf74bb24469388931e8a3</t>
  </si>
  <si>
    <t>Seminar: Accuracy-aware Compilers for Energy-efficient Machine Learning | Computer Science | Virginia Tech</t>
  </si>
  <si>
    <t>/a/64f127d95b662f000170637e/sites/68790f32c34897353e6c3a05/pages/687cf74bb24469388931e8a3</t>
  </si>
  <si>
    <t>Hezi_Zhang.html</t>
  </si>
  <si>
    <t>Hezi_Zhang</t>
  </si>
  <si>
    <t>6988a7bcbfa6e62868ee5119</t>
  </si>
  <si>
    <t>Seminar: Quantum Computing Systems: Toward Efficient and Scalable Quantum Computation | Computer Science | Virginia Tech</t>
  </si>
  <si>
    <t>/a/64f127d95b662f000170637e/sites/68790f32c34897353e6c3a05/pages/6988a7bcbfa6e62868ee5119</t>
  </si>
  <si>
    <t>Homanga_Bharadhwaj.html</t>
  </si>
  <si>
    <t>Homanga_Bharadhwaj</t>
  </si>
  <si>
    <t>687d055db24469388931e924</t>
  </si>
  <si>
    <t>Seminar: Watch, Predict, Act: Robot Learning Meets Web Videos | Computer Science | Virginia Tech</t>
  </si>
  <si>
    <t>/a/64f127d95b662f000170637e/sites/68790f32c34897353e6c3a05/pages/687d055db24469388931e924</t>
  </si>
  <si>
    <t>Huaicheng-Li.html</t>
  </si>
  <si>
    <t>Huaicheng-Li</t>
  </si>
  <si>
    <t>687d002fb24469388931e8f7</t>
  </si>
  <si>
    <t>Seminar: Funtastic Systems at the Nexus of Software and Hardware | Computer Science | Virginia Tech</t>
  </si>
  <si>
    <t>/a/64f127d95b662f000170637e/sites/68790f32c34897353e6c3a05/pages/687d002fb24469388931e8f7</t>
  </si>
  <si>
    <t>Huaicheng_Li.html</t>
  </si>
  <si>
    <t>Huaicheng_Li</t>
  </si>
  <si>
    <t>687cf42db24469388931e887</t>
  </si>
  <si>
    <t>Seminar: Towards Predictable and Efficient Datacenter Storage | Computer Science | Virginia Tech</t>
  </si>
  <si>
    <t>/a/64f127d95b662f000170637e/sites/68790f32c34897353e6c3a05/pages/687cf42db24469388931e887</t>
  </si>
  <si>
    <t>Igor-Kadota.html</t>
  </si>
  <si>
    <t>Igor-Kadota</t>
  </si>
  <si>
    <t>687cfa30b24469388931e8c6</t>
  </si>
  <si>
    <t>Seminar: Wireless Networks for Future Applications: from Networks of Drones to Adaptive Control of Integrated Circuits | Computer Science | Virginia Tech</t>
  </si>
  <si>
    <t>/a/64f127d95b662f000170637e/sites/68790f32c34897353e6c3a05/pages/687cfa30b24469388931e8c6</t>
  </si>
  <si>
    <t>ihudiyafinda_williams.html</t>
  </si>
  <si>
    <t>ihudiyafinda_williams</t>
  </si>
  <si>
    <t>687d028eb24469388931e912</t>
  </si>
  <si>
    <t>Seminar: Understanding Digital Literacy for Job Search for Formerly Incarcerated Individuals | Computer Science | Virginia Tech</t>
  </si>
  <si>
    <t>/a/64f127d95b662f000170637e/sites/68790f32c34897353e6c3a05/pages/687d028eb24469388931e912</t>
  </si>
  <si>
    <t>Jason-Snook.html</t>
  </si>
  <si>
    <t>Jason-Snook</t>
  </si>
  <si>
    <t>687d0000b24469388931e8f4</t>
  </si>
  <si>
    <t>Seminar: Navigating AI: Separating Signal from Noise | Computer Science | Virginia Tech</t>
  </si>
  <si>
    <t>/a/64f127d95b662f000170637e/sites/68790f32c34897353e6c3a05/pages/687d0000b24469388931e8f4</t>
  </si>
  <si>
    <t>Javier_Tibau.html</t>
  </si>
  <si>
    <t>Javier_Tibau</t>
  </si>
  <si>
    <t>687d09c9b24469388931e93b</t>
  </si>
  <si>
    <t>Seminar: Designing for Connection and Relationships at a Distance | Computer Science | Virginia Tech</t>
  </si>
  <si>
    <t>/a/64f127d95b662f000170637e/sites/68790f32c34897353e6c3a05/pages/687d09c9b24469388931e93b</t>
  </si>
  <si>
    <t>Jiaming_Cui.html</t>
  </si>
  <si>
    <t>Jiaming_Cui</t>
  </si>
  <si>
    <t>687d0177b24469388931e901</t>
  </si>
  <si>
    <t>Seminar: Bridging Public Health with Clinical Decisions from a Data Centric Perspective | Computer Science | Virginia Tech</t>
  </si>
  <si>
    <t>/a/64f127d95b662f000170637e/sites/68790f32c34897353e6c3a05/pages/687d0177b24469388931e901</t>
  </si>
  <si>
    <t>Jiaoyang_Li.html</t>
  </si>
  <si>
    <t>Jiaoyang_Li</t>
  </si>
  <si>
    <t>687cf2a2b24469388931e878</t>
  </si>
  <si>
    <t>Seminar: Intelligent Planning for Large-Scale Multi-Agent Coordination | Computer Science | Virginia Tech</t>
  </si>
  <si>
    <t>/a/64f127d95b662f000170637e/sites/68790f32c34897353e6c3a05/pages/687cf2a2b24469388931e878</t>
  </si>
  <si>
    <t>Jiaqi_Leng.html</t>
  </si>
  <si>
    <t>Jiaqi_Leng</t>
  </si>
  <si>
    <t>6988a7d2bfa6e62868ee511a</t>
  </si>
  <si>
    <t>Seminar: Building Quantum Engines for Large-Scale Decision Making | Computer Science | Virginia Tech</t>
  </si>
  <si>
    <t>/a/64f127d95b662f000170637e/sites/68790f32c34897353e6c3a05/pages/6988a7d2bfa6e62868ee511a</t>
  </si>
  <si>
    <t>Jinyi_Yoon.html</t>
  </si>
  <si>
    <t>Jinyi_Yoon</t>
  </si>
  <si>
    <t>68d99fb75f564a219e223c9d</t>
  </si>
  <si>
    <t>Seminar: Towards Edge AI: Collaboration of Connected Devices | Computer Science | Virginia Tech</t>
  </si>
  <si>
    <t>/a/64f127d95b662f000170637e/sites/68790f32c34897353e6c3a05/pages/68d99fb75f564a219e223c9d</t>
  </si>
  <si>
    <t>Joe_Calandrino.html</t>
  </si>
  <si>
    <t>Joe_Calandrino</t>
  </si>
  <si>
    <t>687d0802b24469388931e930</t>
  </si>
  <si>
    <t>Seminar: Research that Informs and Advances Policy | Computer Science | Virginia Tech</t>
  </si>
  <si>
    <t>/a/64f127d95b662f000170637e/sites/68790f32c34897353e6c3a05/pages/687d0802b24469388931e930</t>
  </si>
  <si>
    <t>Joshua_Viszlai.html</t>
  </si>
  <si>
    <t>Joshua_Viszlai</t>
  </si>
  <si>
    <t>6988a7edbfa6e62868ee511b</t>
  </si>
  <si>
    <t>Seminar: A Systems Approach to Fault-Tolerant Quantum Computing | Computer Science | Virginia Tech</t>
  </si>
  <si>
    <t>/a/64f127d95b662f000170637e/sites/68790f32c34897353e6c3a05/pages/6988a7edbfa6e62868ee511b</t>
  </si>
  <si>
    <t>Jun_Nishida.html</t>
  </si>
  <si>
    <t>Jun_Nishida</t>
  </si>
  <si>
    <t>687cf531b24469388931e88c</t>
  </si>
  <si>
    <t>Seminar: Enabling the Communication of Physical Experiences | Computer Science | Virginia Tech</t>
  </si>
  <si>
    <t>/a/64f127d95b662f000170637e/sites/68790f32c34897353e6c3a05/pages/687cf531b24469388931e88c</t>
  </si>
  <si>
    <t>Junyi_Li.html</t>
  </si>
  <si>
    <t>Junyi_Li</t>
  </si>
  <si>
    <t>687d07b7b24469388931e92f</t>
  </si>
  <si>
    <t>Seminar: New Efficient Algorithms for Nested Machine Learning Problems | Computer Science | Virginia Tech</t>
  </si>
  <si>
    <t>/a/64f127d95b662f000170637e/sites/68790f32c34897353e6c3a05/pages/687d07b7b24469388931e92f</t>
  </si>
  <si>
    <t>Kai-Wang.html</t>
  </si>
  <si>
    <t>Kai-Wang</t>
  </si>
  <si>
    <t>687cfb4cb24469388931e8cd</t>
  </si>
  <si>
    <t>Seminar: Integrating Machine Learning and Optimization with Applications in Public Health and Sustainability | Computer Science | Virginia Tech</t>
  </si>
  <si>
    <t>/a/64f127d95b662f000170637e/sites/68790f32c34897353e6c3a05/pages/687cfb4cb24469388931e8cd</t>
  </si>
  <si>
    <t>Kaixiong-Zhou.html</t>
  </si>
  <si>
    <t>Kaixiong-Zhou</t>
  </si>
  <si>
    <t>687cfb75b24469388931e8ce</t>
  </si>
  <si>
    <t>Seminar: Deep Graph Representation Learning: Scalability and Efficiency | Computer Science | Virginia Tech</t>
  </si>
  <si>
    <t>/a/64f127d95b662f000170637e/sites/68790f32c34897353e6c3a05/pages/687cfb75b24469388931e8ce</t>
  </si>
  <si>
    <t>Karen-Sowon.html</t>
  </si>
  <si>
    <t>Karen-Sowon</t>
  </si>
  <si>
    <t>687cfee3b24469388931e8ee</t>
  </si>
  <si>
    <t>Seminar: Digital Financial Inclusion: Challenges in the Use of IDs for Mobile Money Services | Computer Science | Virginia Tech</t>
  </si>
  <si>
    <t>/a/64f127d95b662f000170637e/sites/68790f32c34897353e6c3a05/pages/687cfee3b24469388931e8ee</t>
  </si>
  <si>
    <t>Karla_Badillo-Urquiola.html</t>
  </si>
  <si>
    <t>Karla_Badillo-Urquiola</t>
  </si>
  <si>
    <t>687cf2b8b24469388931e87a</t>
  </si>
  <si>
    <t>Seminar: Taking a Social Ecological Approach to Adolescent Online Safety | Computer Science | Virginia Tech</t>
  </si>
  <si>
    <t>/a/64f127d95b662f000170637e/sites/68790f32c34897353e6c3a05/pages/687cf2b8b24469388931e87a</t>
  </si>
  <si>
    <t>Kevin_Bock.html</t>
  </si>
  <si>
    <t>Kevin_Bock</t>
  </si>
  <si>
    <t>687cf6e9b24469388931e89d</t>
  </si>
  <si>
    <t>Seminar: Automating the Protection of Internet Freedoms | Computer Science | Virginia Tech</t>
  </si>
  <si>
    <t>/a/64f127d95b662f000170637e/sites/68790f32c34897353e6c3a05/pages/687cf6e9b24469388931e89d</t>
  </si>
  <si>
    <t>Kevin_Minnick.html</t>
  </si>
  <si>
    <t>Kevin_Minnick</t>
  </si>
  <si>
    <t>69b6c1542d0e144f2274397d</t>
  </si>
  <si>
    <t>Fireside Chat with Kevin Minnick: Building Technology Companies | Computer Science | Virginia Tech</t>
  </si>
  <si>
    <t>/a/64f127d95b662f000170637e/sites/68790f32c34897353e6c3a05/pages/69b6c1542d0e144f2274397d</t>
  </si>
  <si>
    <t>Kirshanthan-Sundararajah.html</t>
  </si>
  <si>
    <t>Kirshanthan-Sundararajah</t>
  </si>
  <si>
    <t>687cfba1b24469388931e8d2</t>
  </si>
  <si>
    <t>Seminar: Abstractions for Taming Irregularity at the Top | Computer Science | Virginia Tech</t>
  </si>
  <si>
    <t>/a/64f127d95b662f000170637e/sites/68790f32c34897353e6c3a05/pages/687cfba1b24469388931e8d2</t>
  </si>
  <si>
    <t>Kurt_Luther.html</t>
  </si>
  <si>
    <t>Kurt_Luther</t>
  </si>
  <si>
    <t>687d0413b24469388931e91d</t>
  </si>
  <si>
    <t>Seminar: Crowd Sleuths: Solving Mysteries with Crowds, Experts, and AI | Computer Science | Virginia Tech</t>
  </si>
  <si>
    <t>/a/64f127d95b662f000170637e/sites/68790f32c34897353e6c3a05/pages/687d0413b24469388931e91d</t>
  </si>
  <si>
    <t>Lawrence_Kim.html</t>
  </si>
  <si>
    <t>Lawrence_Kim</t>
  </si>
  <si>
    <t>687cf58fb24469388931e891</t>
  </si>
  <si>
    <t>Seminar: Designing Ubiquitous Physical Interfaces | Computer Science | Virginia Tech</t>
  </si>
  <si>
    <t>/a/64f127d95b662f000170637e/sites/68790f32c34897353e6c3a05/pages/687cf58fb24469388931e891</t>
  </si>
  <si>
    <t>Liang_Zhao.html</t>
  </si>
  <si>
    <t>Liang_Zhao</t>
  </si>
  <si>
    <t>68bc3218001ddf79afa85c5f</t>
  </si>
  <si>
    <t>Seminar: Graph Representation Learning for Network Generation, Optimization, and Verbalization | Computer Science | Virginia Tech</t>
  </si>
  <si>
    <t>/a/64f127d95b662f000170637e/sites/68790f32c34897353e6c3a05/pages/68bc3218001ddf79afa85c5f</t>
  </si>
  <si>
    <t>Lishan_Yang.html</t>
  </si>
  <si>
    <t>Lishan_Yang</t>
  </si>
  <si>
    <t>687cf601b24469388931e892</t>
  </si>
  <si>
    <t>Seminar: Reliable Operation of Heterogeneous Systems: Challenges and Opportunities | Computer Science | Virginia Tech</t>
  </si>
  <si>
    <t>/a/64f127d95b662f000170637e/sites/68790f32c34897353e6c3a05/pages/687cf601b24469388931e892</t>
  </si>
  <si>
    <t>Lorraine_Li.html</t>
  </si>
  <si>
    <t>Lorraine_Li</t>
  </si>
  <si>
    <t>687cf6bbb24469388931e899</t>
  </si>
  <si>
    <t>Seminar: Probabilistic Commonsense Knowledge in Language | Computer Science | Virginia Tech</t>
  </si>
  <si>
    <t>/a/64f127d95b662f000170637e/sites/68790f32c34897353e6c3a05/pages/687cf6bbb24469388931e899</t>
  </si>
  <si>
    <t>Maitraye_Das.html</t>
  </si>
  <si>
    <t>Maitraye_Das</t>
  </si>
  <si>
    <t>687cf6a5b24469388931e897</t>
  </si>
  <si>
    <t>Seminar: Designing for Accessible Collaborative Content Creation in Ability-Diverse Teams | Computer Science | Virginia Tech</t>
  </si>
  <si>
    <t>/a/64f127d95b662f000170637e/sites/68790f32c34897353e6c3a05/pages/687cf6a5b24469388931e897</t>
  </si>
  <si>
    <t>Mangli-Li.html</t>
  </si>
  <si>
    <t>Mangli-Li</t>
  </si>
  <si>
    <t>687cf8b3b24469388931e8bd</t>
  </si>
  <si>
    <t>Seminar: From Entity-Centric to Event Centric Multimodal Knowledge Acquisition | Computer Science | Virginia Tech</t>
  </si>
  <si>
    <t>/a/64f127d95b662f000170637e/sites/68790f32c34897353e6c3a05/pages/687cf8b3b24469388931e8bd</t>
  </si>
  <si>
    <t>Manish_Parashar.html</t>
  </si>
  <si>
    <t>Manish_Parashar</t>
  </si>
  <si>
    <t>687d01d7b24469388931e906</t>
  </si>
  <si>
    <t>Seminar: Everywhere &amp; Nowhere: Envisioning a Computing Continuum for Science | Computer Science | Virginia Tech</t>
  </si>
  <si>
    <t>/a/64f127d95b662f000170637e/sites/68790f32c34897353e6c3a05/pages/687d01d7b24469388931e906</t>
  </si>
  <si>
    <t>Mark_Whiting.html</t>
  </si>
  <si>
    <t>Mark_Whiting</t>
  </si>
  <si>
    <t>687cf781b24469388931e8a6</t>
  </si>
  <si>
    <t>Seminar: How Common is Common Sense? | Computer Science | Virginia Tech</t>
  </si>
  <si>
    <t>/a/64f127d95b662f000170637e/sites/68790f32c34897353e6c3a05/pages/687cf781b24469388931e8a6</t>
  </si>
  <si>
    <t>Matt-Tolentino.html</t>
  </si>
  <si>
    <t>Matt-Tolentino</t>
  </si>
  <si>
    <t>687cfecbb24469388931e8ec</t>
  </si>
  <si>
    <t>Seminar: Startup Experiences | Computer Science | Virginia Tech</t>
  </si>
  <si>
    <t>/a/64f127d95b662f000170637e/sites/68790f32c34897353e6c3a05/pages/687cfecbb24469388931e8ec</t>
  </si>
  <si>
    <t>Matt_Pfeil.html</t>
  </si>
  <si>
    <t>Matt_Pfeil</t>
  </si>
  <si>
    <t>68d0580fb84ed08012ea978e</t>
  </si>
  <si>
    <t>Fireside Chat with Matt Pfeil: Building Software Startups | Computer Science | Virginia Tech</t>
  </si>
  <si>
    <t>/a/64f127d95b662f000170637e/sites/68790f32c34897353e6c3a05/pages/68d0580fb84ed08012ea978e</t>
  </si>
  <si>
    <t>Michael_Correll.html</t>
  </si>
  <si>
    <t>Michael_Correll</t>
  </si>
  <si>
    <t>687cf6d3b24469388931e89b</t>
  </si>
  <si>
    <t>Seminar: Avoiding Data Visualization Disasters | Computer Science | Virginia Tech</t>
  </si>
  <si>
    <t>/a/64f127d95b662f000170637e/sites/68790f32c34897353e6c3a05/pages/687cf6d3b24469388931e89b</t>
  </si>
  <si>
    <t>Michelle_Zhao.html</t>
  </si>
  <si>
    <t>Michelle_Zhao</t>
  </si>
  <si>
    <t>697f66c47bbeb11492f576fc</t>
  </si>
  <si>
    <t>Seminar: Collaborative Active Learning for Robots | Computer Science | Virginia Tech</t>
  </si>
  <si>
    <t>/a/64f127d95b662f000170637e/sites/68790f32c34897353e6c3a05/pages/697f66c47bbeb11492f576fc</t>
  </si>
  <si>
    <t>Mina-Lee.html</t>
  </si>
  <si>
    <t>Mina-Lee</t>
  </si>
  <si>
    <t>687cfca6b24469388931e8dd</t>
  </si>
  <si>
    <t>Seminar: Designing and Evaluating Language Models for Human Interaction | Computer Science | Virginia Tech</t>
  </si>
  <si>
    <t>/a/64f127d95b662f000170637e/sites/68790f32c34897353e6c3a05/pages/687cfca6b24469388931e8dd</t>
  </si>
  <si>
    <t>Mingda-Qiao.html</t>
  </si>
  <si>
    <t>Mingda-Qiao</t>
  </si>
  <si>
    <t>687cf937b24469388931e8c2</t>
  </si>
  <si>
    <t>Seminar: Sequential Prediction: Calibration and Selectivity | Computer Science | Virginia Tech</t>
  </si>
  <si>
    <t>/a/64f127d95b662f000170637e/sites/68790f32c34897353e6c3a05/pages/687cf937b24469388931e8c2</t>
  </si>
  <si>
    <t>Mohamed-Wahib.html</t>
  </si>
  <si>
    <t>Mohamed-Wahib</t>
  </si>
  <si>
    <t>687cfbb8b24469388931e8d3</t>
  </si>
  <si>
    <t>Seminar: An Exascale Supercomputer Accelerating AI-for-Science and Beyond | Computer Science | Virginia Tech</t>
  </si>
  <si>
    <t>/a/64f127d95b662f000170637e/sites/68790f32c34897353e6c3a05/pages/687cfbb8b24469388931e8d3</t>
  </si>
  <si>
    <t>Mohammed_Seyam.html</t>
  </si>
  <si>
    <t>Mohammed_Seyam</t>
  </si>
  <si>
    <t>6910b290962980b6fbdc14e4</t>
  </si>
  <si>
    <t>Seminar: Bridging Disciplines and Borders: Exploring the Intersection of Software Engineering, HCI, and CS Education in a Global Context | Computer Science | Virginia Tech</t>
  </si>
  <si>
    <t>/a/64f127d95b662f000170637e/sites/68790f32c34897353e6c3a05/pages/6910b290962980b6fbdc14e4</t>
  </si>
  <si>
    <t>Mohit_Bansal.html</t>
  </si>
  <si>
    <t>Mohit_Bansal</t>
  </si>
  <si>
    <t>68bc31dd001ddf79afa85c59</t>
  </si>
  <si>
    <t>Seminar: Trustworthy Planning Agents for Collaborative Reasoning and Multimodal Generation | Computer Science | Virginia Tech</t>
  </si>
  <si>
    <t>/a/64f127d95b662f000170637e/sites/68790f32c34897353e6c3a05/pages/68bc31dd001ddf79afa85c59</t>
  </si>
  <si>
    <t>Mohit_Bansal2.html</t>
  </si>
  <si>
    <t>Mohit_Bansal2</t>
  </si>
  <si>
    <t>68d99efb5f564a219e223c9c</t>
  </si>
  <si>
    <t>Distinguished Lecture || Trustworthy Planning Agents for Collaborative Reasoning and Multimodal Generation | Computer Science | Virginia Tech</t>
  </si>
  <si>
    <t>/a/64f127d95b662f000170637e/sites/68790f32c34897353e6c3a05/pages/68d99efb5f564a219e223c9c</t>
  </si>
  <si>
    <t>Murat_Kantarcioglu.html</t>
  </si>
  <si>
    <t>Murat_Kantarcioglu</t>
  </si>
  <si>
    <t>68e30f151872deb79774c9ee</t>
  </si>
  <si>
    <t>Seminar: No One Machine Learning Model to Rule Them All | Computer Science | Virginia Tech</t>
  </si>
  <si>
    <t>/a/64f127d95b662f000170637e/sites/68790f32c34897353e6c3a05/pages/68e30f151872deb79774c9ee</t>
  </si>
  <si>
    <t>murat_kantarcioglu.html</t>
  </si>
  <si>
    <t>murat_kantarcioglu</t>
  </si>
  <si>
    <t>687d0245b24469388931e90d</t>
  </si>
  <si>
    <t>Seminar: Securing Big Data in the Age of Artificial Intelligence | Computer Science | Virginia Tech</t>
  </si>
  <si>
    <t>/a/64f127d95b662f000170637e/sites/68790f32c34897353e6c3a05/pages/687d0245b24469388931e90d</t>
  </si>
  <si>
    <t>Na-Meng.html</t>
  </si>
  <si>
    <t>Na-Meng</t>
  </si>
  <si>
    <t>687cfd7ab24469388931e8e4</t>
  </si>
  <si>
    <t>Seminar: Data-Driven Program Debugging and Testing | Computer Science | Virginia Tech</t>
  </si>
  <si>
    <t>/a/64f127d95b662f000170637e/sites/68790f32c34897353e6c3a05/pages/687cfd7ab24469388931e8e4</t>
  </si>
  <si>
    <t>Nathan_DeVrio.html</t>
  </si>
  <si>
    <t>Nathan_DeVrio</t>
  </si>
  <si>
    <t>697f66be7bbeb11492f576fb</t>
  </si>
  <si>
    <t>Seminar: The Next Input Frontier: Implicit Hand Interactions | Computer Science | Virginia Tech</t>
  </si>
  <si>
    <t>/a/64f127d95b662f000170637e/sites/68790f32c34897353e6c3a05/pages/697f66be7bbeb11492f576fb</t>
  </si>
  <si>
    <t>Nengkun_Yu.html</t>
  </si>
  <si>
    <t>Nengkun_Yu</t>
  </si>
  <si>
    <t>687cf2e5b24469388931e87d</t>
  </si>
  <si>
    <t>Seminar: Verification and Testing of Quantum Systems | Computer Science | Virginia Tech</t>
  </si>
  <si>
    <t>/a/64f127d95b662f000170637e/sites/68790f32c34897353e6c3a05/pages/687cf2e5b24469388931e87d</t>
  </si>
  <si>
    <t>Nicole_Ellison.html</t>
  </si>
  <si>
    <t>Nicole_Ellison</t>
  </si>
  <si>
    <t>687d01beb24469388931e904</t>
  </si>
  <si>
    <t>Seminar: Reflecting Identity, Signaling Attention, Shaping Language: Examining Digital Social Practices | Computer Science | Virginia Tech</t>
  </si>
  <si>
    <t>/a/64f127d95b662f000170637e/sites/68790f32c34897353e6c3a05/pages/687d01beb24469388931e904</t>
  </si>
  <si>
    <t>Ophir_Frieder.html</t>
  </si>
  <si>
    <t>Ophir_Frieder</t>
  </si>
  <si>
    <t>687d01f0b24469388931e907</t>
  </si>
  <si>
    <t>Seminar: Digitized Health | Computer Science | Virginia Tech</t>
  </si>
  <si>
    <t>/a/64f127d95b662f000170637e/sites/68790f32c34897353e6c3a05/pages/687d01f0b24469388931e907</t>
  </si>
  <si>
    <t>Palash_Sashittal.html</t>
  </si>
  <si>
    <t>Palash_Sashittal</t>
  </si>
  <si>
    <t>687d01a8b24469388931e902</t>
  </si>
  <si>
    <t>Seminar: Combinatorial algorithms to study cancer and infectious disease evolution | Computer Science | Virginia Tech</t>
  </si>
  <si>
    <t>/a/64f127d95b662f000170637e/sites/68790f32c34897353e6c3a05/pages/687d01a8b24469388931e902</t>
  </si>
  <si>
    <t>palash_sashittal.html</t>
  </si>
  <si>
    <t>palash_sashittal</t>
  </si>
  <si>
    <t>687d025db24469388931e90f</t>
  </si>
  <si>
    <t>Seminar: Combinatorial algorithms to study development and disease evolution | Computer Science | Virginia Tech</t>
  </si>
  <si>
    <t>/a/64f127d95b662f000170637e/sites/68790f32c34897353e6c3a05/pages/687d025db24469388931e90f</t>
  </si>
  <si>
    <t>Palash_Sashittal1.html</t>
  </si>
  <si>
    <t>Palash_Sashittal1</t>
  </si>
  <si>
    <t>68bc317c001ddf79afa85c4d</t>
  </si>
  <si>
    <t>Seminar: Inferring Cell Lineage Trees and Differentiation Maps from Lineage Tracing Data | Computer Science | Virginia Tech</t>
  </si>
  <si>
    <t>/a/64f127d95b662f000170637e/sites/68790f32c34897353e6c3a05/pages/68bc317c001ddf79afa85c4d</t>
  </si>
  <si>
    <t>Peng_Jiang.html</t>
  </si>
  <si>
    <t>Peng_Jiang</t>
  </si>
  <si>
    <t>687d0833b24469388931e932</t>
  </si>
  <si>
    <t>Seminar: Programming Heterogeneous Systems by Constructing Domain-Specific Source-to-Source Compilers | Computer Science | Virginia Tech</t>
  </si>
  <si>
    <t>/a/64f127d95b662f000170637e/sites/68790f32c34897353e6c3a05/pages/687d0833b24469388931e932</t>
  </si>
  <si>
    <t>Pinar-Yanardag.html</t>
  </si>
  <si>
    <t>Pinar-Yanardag</t>
  </si>
  <si>
    <t>687cfd50b24469388931e8e0</t>
  </si>
  <si>
    <t>Seminar: Interpretable Deep Generative Models | Computer Science | Virginia Tech</t>
  </si>
  <si>
    <t>/a/64f127d95b662f000170637e/sites/68790f32c34897353e6c3a05/pages/687cfd50b24469388931e8e0</t>
  </si>
  <si>
    <t>Pruden-Heath-Zhang.html</t>
  </si>
  <si>
    <t>Pruden-Heath-Zhang</t>
  </si>
  <si>
    <t>687cffe8b24469388931e8f2</t>
  </si>
  <si>
    <t>Seminar: Harnessing Metagenomic Data and Computational Resources in the War Against Antimicrobial Resistance | Computer Science | Virginia Tech</t>
  </si>
  <si>
    <t>/a/64f127d95b662f000170637e/sites/68790f32c34897353e6c3a05/pages/687cffe8b24469388931e8f2</t>
  </si>
  <si>
    <t>Qi_Zhao.html</t>
  </si>
  <si>
    <t>Qi_Zhao</t>
  </si>
  <si>
    <t>687cf54fb24469388931e88d</t>
  </si>
  <si>
    <t>Seminar: Towards Practical Quantum Simulation | Computer Science | Virginia Tech</t>
  </si>
  <si>
    <t>/a/64f127d95b662f000170637e/sites/68790f32c34897353e6c3a05/pages/687cf54fb24469388931e88d</t>
  </si>
  <si>
    <t>Qipeng-Liu.html</t>
  </si>
  <si>
    <t>Qipeng-Liu</t>
  </si>
  <si>
    <t>687cf8dfb24469388931e8c0</t>
  </si>
  <si>
    <t>Seminar: Quantum and Cryptography: Challenges and Opportunities | Computer Science | Virginia Tech</t>
  </si>
  <si>
    <t>/a/64f127d95b662f000170637e/sites/68790f32c34897353e6c3a05/pages/687cf8dfb24469388931e8c0</t>
  </si>
  <si>
    <t>Radia_Perlman.html</t>
  </si>
  <si>
    <t>Radia_Perlman</t>
  </si>
  <si>
    <t>687cf71ab24469388931e8a0</t>
  </si>
  <si>
    <t>Distinguished Lecture || How to Build a Reliable System Out of Flaky Components | Computer Science | Virginia Tech</t>
  </si>
  <si>
    <t>/a/64f127d95b662f000170637e/sites/68790f32c34897353e6c3a05/pages/687cf71ab24469388931e8a0</t>
  </si>
  <si>
    <t>Ramnatthan_Alagappan.html</t>
  </si>
  <si>
    <t>Ramnatthan_Alagappan</t>
  </si>
  <si>
    <t>687cf388b24469388931e882</t>
  </si>
  <si>
    <t>Seminar: Co-designing Distributed Systems and Storage Stacks for Improved Reliability | Computer Science | Virginia Tech</t>
  </si>
  <si>
    <t>/a/64f127d95b662f000170637e/sites/68790f32c34897353e6c3a05/pages/687cf388b24469388931e882</t>
  </si>
  <si>
    <t>Ran_Zhang.html</t>
  </si>
  <si>
    <t>Ran_Zhang</t>
  </si>
  <si>
    <t>687d0044b24469388931e8f8</t>
  </si>
  <si>
    <t>Seminar: Decoding Tissue and Cellular Complexity using Network Models and Deep Learning | Computer Science | Virginia Tech</t>
  </si>
  <si>
    <t>/a/64f127d95b662f000170637e/sites/68790f32c34897353e6c3a05/pages/687d0044b24469388931e8f8</t>
  </si>
  <si>
    <t>Renato-Figueiredo.html</t>
  </si>
  <si>
    <t>Renato-Figueiredo</t>
  </si>
  <si>
    <t>687cff54b24469388931e8ef</t>
  </si>
  <si>
    <t>Seminar: Edge-to-Cloud Virtualization and Applications in Ecological Forecasting | Computer Science | Virginia Tech</t>
  </si>
  <si>
    <t>/a/64f127d95b662f000170637e/sites/68790f32c34897353e6c3a05/pages/687cff54b24469388931e8ef</t>
  </si>
  <si>
    <t>Richard_Li.html</t>
  </si>
  <si>
    <t>Richard_Li</t>
  </si>
  <si>
    <t>6988a793bfa6e62868ee5117</t>
  </si>
  <si>
    <t>Seminar: Designing and Deploying Next-Generation Personal Health Technologies: Translating Digital Biomarkers into Actionable Insights Beyond the Clinic | Computer Science | Virginia Tech</t>
  </si>
  <si>
    <t>/a/64f127d95b662f000170637e/sites/68790f32c34897353e6c3a05/pages/6988a793bfa6e62868ee5117</t>
  </si>
  <si>
    <t>Rifat_Mansur.html</t>
  </si>
  <si>
    <t>Rifat_Mansur</t>
  </si>
  <si>
    <t>6991d59bb73f063a05562d9c</t>
  </si>
  <si>
    <t>Seminar: Putting the Human First: HCI Principles, AI-Enhanced Teaching, and What It Means to Educate Computer Scientists Today | Computer Science | Virginia Tech</t>
  </si>
  <si>
    <t>/a/64f127d95b662f000170637e/sites/68790f32c34897353e6c3a05/pages/6991d59bb73f063a05562d9c</t>
  </si>
  <si>
    <t>rifatsabbir_mansur.html</t>
  </si>
  <si>
    <t>rifatsabbir_mansur</t>
  </si>
  <si>
    <t>687d02a9b24469388931e914</t>
  </si>
  <si>
    <t>Seminar: Mutating Matters: Analyzing the Influence and the Hidden Cost of Mutation Testing in Large Programming Courses | Computer Science | Virginia Tech</t>
  </si>
  <si>
    <t>/a/64f127d95b662f000170637e/sites/68790f32c34897353e6c3a05/pages/687d02a9b24469388931e914</t>
  </si>
  <si>
    <t>Ruizhe_Zhang.html</t>
  </si>
  <si>
    <t>Ruizhe_Zhang</t>
  </si>
  <si>
    <t>687d08c7b24469388931e934</t>
  </si>
  <si>
    <t>Seminar: Bridging Quantum and Classical: New Horizons in Algorithm Design for Optimization and Machine Learning | Computer Science | Virginia Tech</t>
  </si>
  <si>
    <t>/a/64f127d95b662f000170637e/sites/68790f32c34897353e6c3a05/pages/687d08c7b24469388931e934</t>
  </si>
  <si>
    <t>Sainyam-Galhotra.html</t>
  </si>
  <si>
    <t>Sainyam-Galhotra</t>
  </si>
  <si>
    <t>687cfc13b24469388931e8da</t>
  </si>
  <si>
    <t>Seminar: Context-aware Responsible Data Science | Computer Science | Virginia Tech</t>
  </si>
  <si>
    <t>/a/64f127d95b662f000170637e/sites/68790f32c34897353e6c3a05/pages/687cfc13b24469388931e8da</t>
  </si>
  <si>
    <t>Sam-Noh.html</t>
  </si>
  <si>
    <t>Sam-Noh</t>
  </si>
  <si>
    <t>687d0019b24469388931e8f5</t>
  </si>
  <si>
    <t>Seminar: What's NECSST? | Computer Science | Virginia Tech</t>
  </si>
  <si>
    <t>/a/64f127d95b662f000170637e/sites/68790f32c34897353e6c3a05/pages/687d0019b24469388931e8f5</t>
  </si>
  <si>
    <t>Sam_Noh.html</t>
  </si>
  <si>
    <t>Sam_Noh</t>
  </si>
  <si>
    <t>687cf4b8b24469388931e88a</t>
  </si>
  <si>
    <t>Seminar: Peripherals No More | Computer Science | Virginia Tech</t>
  </si>
  <si>
    <t>/a/64f127d95b662f000170637e/sites/68790f32c34897353e6c3a05/pages/687cf4b8b24469388931e88a</t>
  </si>
  <si>
    <t>Sanmay_Das.html</t>
  </si>
  <si>
    <t>Sanmay_Das</t>
  </si>
  <si>
    <t>68bc31f6001ddf79afa85c5c</t>
  </si>
  <si>
    <t>Seminar: AI Alignment in the Provision of Social Services: Opportunities and Challenges | Computer Science | Virginia Tech</t>
  </si>
  <si>
    <t>/a/64f127d95b662f000170637e/sites/68790f32c34897353e6c3a05/pages/68bc31f6001ddf79afa85c5c</t>
  </si>
  <si>
    <t>Sayantani_Basu.html</t>
  </si>
  <si>
    <t>Sayantani_Basu</t>
  </si>
  <si>
    <t>687d0069b24469388931e8fc</t>
  </si>
  <si>
    <t>Seminar: Identifying genomic signatures in pandemic viruses using large-language models | Computer Science | Virginia Tech</t>
  </si>
  <si>
    <t>/a/64f127d95b662f000170637e/sites/68790f32c34897353e6c3a05/pages/687d0069b24469388931e8fc</t>
  </si>
  <si>
    <t>Sehrish_Nizamani.html</t>
  </si>
  <si>
    <t>Sehrish_Nizamani</t>
  </si>
  <si>
    <t>68ebf8a7959b1cd64cfca540</t>
  </si>
  <si>
    <t>Seminar: Unboxing the Black Box: Integrating LLMs into Learning and Usability Evaluation | Computer Science | Virginia Tech</t>
  </si>
  <si>
    <t>/a/64f127d95b662f000170637e/sites/68790f32c34897353e6c3a05/pages/68ebf8a7959b1cd64cfca540</t>
  </si>
  <si>
    <t>Senjuti_Basu-Roy.html</t>
  </si>
  <si>
    <t>Senjuti_Basu-Roy</t>
  </si>
  <si>
    <t>687cf68fb24469388931e896</t>
  </si>
  <si>
    <t>Seminar: Optimization Opportunities in Human-in-the-loop Systems | Computer Science | Virginia Tech</t>
  </si>
  <si>
    <t>/a/64f127d95b662f000170637e/sites/68790f32c34897353e6c3a05/pages/687cf68fb24469388931e896</t>
  </si>
  <si>
    <t>Sha_Yi.html</t>
  </si>
  <si>
    <t>Sha_Yi</t>
  </si>
  <si>
    <t>697f66ca7bbeb11492f576fd</t>
  </si>
  <si>
    <t>Seminar: Learning to Design Robots | Computer Science | Virginia Tech</t>
  </si>
  <si>
    <t>/a/64f127d95b662f000170637e/sites/68790f32c34897353e6c3a05/pages/697f66ca7bbeb11492f576fd</t>
  </si>
  <si>
    <t>Shashank_Sonkar.html</t>
  </si>
  <si>
    <t>Shashank_Sonkar</t>
  </si>
  <si>
    <t>687d06c6b24469388931e92c</t>
  </si>
  <si>
    <t>Seminar: Pedagogy Meets AI: Innovations and Challenges in LLM-Powered Learning | Computer Science | Virginia Tech</t>
  </si>
  <si>
    <t>/a/64f127d95b662f000170637e/sites/68790f32c34897353e6c3a05/pages/687d06c6b24469388931e92c</t>
  </si>
  <si>
    <t>Shengwei_An.html</t>
  </si>
  <si>
    <t>Shengwei_An</t>
  </si>
  <si>
    <t>687d084cb24469388931e933</t>
  </si>
  <si>
    <t>Seminar: Unveiling Privacy Risks in AI: Data, Models, and Systems | Computer Science | Virginia Tech</t>
  </si>
  <si>
    <t>/a/64f127d95b662f000170637e/sites/68790f32c34897353e6c3a05/pages/687d084cb24469388931e933</t>
  </si>
  <si>
    <t>Simone_Silvestri.html</t>
  </si>
  <si>
    <t>Simone_Silvestri</t>
  </si>
  <si>
    <t>68bc3188001ddf79afa85c4e</t>
  </si>
  <si>
    <t>Seminar: Towards the Internet of Agricultural Things: Optimization, AI, and Communication Solutions for Modern Farming | Computer Science | Virginia Tech</t>
  </si>
  <si>
    <t>/a/64f127d95b662f000170637e/sites/68790f32c34897353e6c3a05/pages/68bc3188001ddf79afa85c4e</t>
  </si>
  <si>
    <t>Simone_Silvestri1.html</t>
  </si>
  <si>
    <t>Simone_Silvestri1</t>
  </si>
  <si>
    <t>68bc3199001ddf79afa85c51</t>
  </si>
  <si>
    <t>Seminar: The PhD Journey: Essential Strategies for a Successful PhD | Computer Science | Virginia Tech</t>
  </si>
  <si>
    <t>/a/64f127d95b662f000170637e/sites/68790f32c34897353e6c3a05/pages/68bc3199001ddf79afa85c51</t>
  </si>
  <si>
    <t>Subigya_Nepal.html</t>
  </si>
  <si>
    <t>Subigya_Nepal</t>
  </si>
  <si>
    <t>687d0980b24469388931e936</t>
  </si>
  <si>
    <t>Seminar: • Leveraging Digital Behavioral Signals for AI-powered Mental Health Assessment, Prediction, and Intervention | Computer Science | Virginia Tech</t>
  </si>
  <si>
    <t>/a/64f127d95b662f000170637e/sites/68790f32c34897353e6c3a05/pages/687d0980b24469388931e936</t>
  </si>
  <si>
    <t>Sumeet-Khatri.html</t>
  </si>
  <si>
    <t>Sumeet-Khatri</t>
  </si>
  <si>
    <t>687cfad2b24469388931e8cb</t>
  </si>
  <si>
    <t>Seminar: Quantum Information Theory for Quantum Technologies: Fundamentals with Practical Guidance | Computer Science | Virginia Tech</t>
  </si>
  <si>
    <t>/a/64f127d95b662f000170637e/sites/68790f32c34897353e6c3a05/pages/687cfad2b24469388931e8cb</t>
  </si>
  <si>
    <t>Swetha_Rajaram.html</t>
  </si>
  <si>
    <t>Swetha_Rajaram</t>
  </si>
  <si>
    <t>697f66d77bbeb11492f576ff</t>
  </si>
  <si>
    <t>Seminar: Balancing User Experience and Privacy in Wearable AI Systems | Computer Science | Virginia Tech</t>
  </si>
  <si>
    <t>/a/64f127d95b662f000170637e/sites/68790f32c34897353e6c3a05/pages/697f66d77bbeb11492f576ff</t>
  </si>
  <si>
    <t>tm_murali.html</t>
  </si>
  <si>
    <t>tm_murali</t>
  </si>
  <si>
    <t>687d0275b24469388931e911</t>
  </si>
  <si>
    <t>Seminar: Navigating towards COMPASS | Computer Science | Virginia Tech</t>
  </si>
  <si>
    <t>/a/64f127d95b662f000170637e/sites/68790f32c34897353e6c3a05/pages/687d0275b24469388931e911</t>
  </si>
  <si>
    <t>Vanessa_Cedeno-Mieles.html</t>
  </si>
  <si>
    <t>Vanessa_Cedeno-Mieles</t>
  </si>
  <si>
    <t>687d09e4b24469388931e93d</t>
  </si>
  <si>
    <t>Seminar: Pipelines for Computational Social Science Experiments and Model Building: Exemplars of Mechanistic and Data-Driven Models to Explain Human Behavior | Computer Science | Virginia Tech</t>
  </si>
  <si>
    <t>/a/64f127d95b662f000170637e/sites/68790f32c34897353e6c3a05/pages/687d09e4b24469388931e93d</t>
  </si>
  <si>
    <t>Weitong_Zhang.html</t>
  </si>
  <si>
    <t>Weitong_Zhang</t>
  </si>
  <si>
    <t>687d0082b24469388931e8fd</t>
  </si>
  <si>
    <t>Seminar: Decision Making for Scientific Discovery and Pandemic Prevention: From Causal Inference to Reinforcement Learning | Computer Science | Virginia Tech</t>
  </si>
  <si>
    <t>/a/64f127d95b662f000170637e/sites/68790f32c34897353e6c3a05/pages/687d0082b24469388931e8fd</t>
  </si>
  <si>
    <t>Weixin_Liang.html</t>
  </si>
  <si>
    <t>Weixin_Liang</t>
  </si>
  <si>
    <t>687d0942b24469388931e935</t>
  </si>
  <si>
    <t>Seminar: • Societal Impact of Large Language Models | Computer Science | Virginia Tech</t>
  </si>
  <si>
    <t>/a/64f127d95b662f000170637e/sites/68790f32c34897353e6c3a05/pages/687d0942b24469388931e935</t>
  </si>
  <si>
    <t>Weiyu_Liu.html</t>
  </si>
  <si>
    <t>Weiyu_Liu</t>
  </si>
  <si>
    <t>687d05f0b24469388931e927</t>
  </si>
  <si>
    <t>Seminar: Building Robots with Commonsense Knowledge | Computer Science | Virginia Tech</t>
  </si>
  <si>
    <t>/a/64f127d95b662f000170637e/sites/68790f32c34897353e6c3a05/pages/687d05f0b24469388931e927</t>
  </si>
  <si>
    <t>Wenbo_Guo.html</t>
  </si>
  <si>
    <t>Wenbo_Guo</t>
  </si>
  <si>
    <t>687cf2f6b24469388931e87f</t>
  </si>
  <si>
    <t>Seminar: Strengthening and Enriching Machine Learning for Cybersecurity | Computer Science | Virginia Tech</t>
  </si>
  <si>
    <t>/a/64f127d95b662f000170637e/sites/68790f32c34897353e6c3a05/pages/687cf2f6b24469388931e87f</t>
  </si>
  <si>
    <t>Wenhan_Dai0.html</t>
  </si>
  <si>
    <t>Wenhan_Dai0</t>
  </si>
  <si>
    <t>687cf447b24469388931e889</t>
  </si>
  <si>
    <t>Seminar: When A Network Scientist Meets Quantum Information Science | Computer Science | Virginia Tech</t>
  </si>
  <si>
    <t>/a/64f127d95b662f000170637e/sites/68790f32c34897353e6c3a05/pages/687cf447b24469388931e889</t>
  </si>
  <si>
    <t>William-Moses.html</t>
  </si>
  <si>
    <t>William-Moses</t>
  </si>
  <si>
    <t>687cfd1fb24469388931e8df</t>
  </si>
  <si>
    <t>Seminar: Supercharging Programming Through Compiler Technology | Computer Science | Virginia Tech</t>
  </si>
  <si>
    <t>/a/64f127d95b662f000170637e/sites/68790f32c34897353e6c3a05/pages/687cfd1fb24469388931e8df</t>
  </si>
  <si>
    <t>William_Godoy.html</t>
  </si>
  <si>
    <t>William_Godoy</t>
  </si>
  <si>
    <t>68bc31b4001ddf79afa85c55</t>
  </si>
  <si>
    <t>Seminar: Exploring the Julia language for DOE’s science mission | Computer Science | Virginia Tech</t>
  </si>
  <si>
    <t>/a/64f127d95b662f000170637e/sites/68790f32c34897353e6c3a05/pages/68bc31b4001ddf79afa85c55</t>
  </si>
  <si>
    <t>William_Godoy1.html</t>
  </si>
  <si>
    <t>William_Godoy1</t>
  </si>
  <si>
    <t>68e30f231872deb79774c9f0</t>
  </si>
  <si>
    <t>Tutorial Title: Scientific Computing for the Masses: From Zero to Hero via Julia | Computer Science | Virginia Tech</t>
  </si>
  <si>
    <t>/a/64f127d95b662f000170637e/sites/68790f32c34897353e6c3a05/pages/68e30f231872deb79774c9f0</t>
  </si>
  <si>
    <t>William_Godoy2.html</t>
  </si>
  <si>
    <t>William_Godoy2</t>
  </si>
  <si>
    <t>68e30f1c1872deb79774c9ef</t>
  </si>
  <si>
    <t>Seminar: On the Julia Language for High-Productivity and High-Performance Scientific Computing | Computer Science | Virginia Tech</t>
  </si>
  <si>
    <t>/a/64f127d95b662f000170637e/sites/68790f32c34897353e6c3a05/pages/68e30f1c1872deb79774c9ef</t>
  </si>
  <si>
    <t>Wu_Feng.html</t>
  </si>
  <si>
    <t>Wu_Feng</t>
  </si>
  <si>
    <t>687d0489b24469388931e91f</t>
  </si>
  <si>
    <t>Seminar: Why Parallel Computing? | Computer Science | Virginia Tech</t>
  </si>
  <si>
    <t>/a/64f127d95b662f000170637e/sites/68790f32c34897353e6c3a05/pages/687d0489b24469388931e91f</t>
  </si>
  <si>
    <t>Xin_Tang.html</t>
  </si>
  <si>
    <t>Xin_Tang</t>
  </si>
  <si>
    <t>687d00fab24469388931e8ff</t>
  </si>
  <si>
    <t>Seminar: Predictive, explainable, and autonomous AI for single-cell multi-modality biology | Computer Science | Virginia Tech</t>
  </si>
  <si>
    <t>/a/64f127d95b662f000170637e/sites/68790f32c34897353e6c3a05/pages/687d00fab24469388931e8ff</t>
  </si>
  <si>
    <t>Xingfu-Wu.html</t>
  </si>
  <si>
    <t>Xingfu-Wu</t>
  </si>
  <si>
    <t>687cfbe5b24469388931e8d6</t>
  </si>
  <si>
    <t>Seminar: Autotuning Scientific Applications for Energy Efficiency at Large Scales | Computer Science | Virginia Tech</t>
  </si>
  <si>
    <t>/a/64f127d95b662f000170637e/sites/68790f32c34897353e6c3a05/pages/687cfbe5b24469388931e8d6</t>
  </si>
  <si>
    <t>Xuan-Wang.html</t>
  </si>
  <si>
    <t>Xuan-Wang</t>
  </si>
  <si>
    <t>687cfe87b24469388931e8e9</t>
  </si>
  <si>
    <t>Seminar: AI for Science in the Era of Large Language Models | Computer Science | Virginia Tech</t>
  </si>
  <si>
    <t>/a/64f127d95b662f000170637e/sites/68790f32c34897353e6c3a05/pages/687cfe87b24469388931e8e9</t>
  </si>
  <si>
    <t>Xuan_Wang.html</t>
  </si>
  <si>
    <t>Xuan_Wang</t>
  </si>
  <si>
    <t>687cf736b24469388931e8a2</t>
  </si>
  <si>
    <t>Seminar: Automated Scientific Knowledge Extraction from Massive Text Data | Computer Science | Virginia Tech</t>
  </si>
  <si>
    <t>/a/64f127d95b662f000170637e/sites/68790f32c34897353e6c3a05/pages/687cf736b24469388931e8a2</t>
  </si>
  <si>
    <t>Xuesu_Xiao.html</t>
  </si>
  <si>
    <t>Xuesu_Xiao</t>
  </si>
  <si>
    <t>687d0207b24469388931e909</t>
  </si>
  <si>
    <t>Seminar: Deployable Robots that Learn | Computer Science | Virginia Tech</t>
  </si>
  <si>
    <t>/a/64f127d95b662f000170637e/sites/68790f32c34897353e6c3a05/pages/687d0207b24469388931e909</t>
  </si>
  <si>
    <t>Yan-Chen.html</t>
  </si>
  <si>
    <t>Yan-Chen</t>
  </si>
  <si>
    <t>687cfe0db24469388931e8e7</t>
  </si>
  <si>
    <t>Seminar: Real-Time Intelligent Programming Assistance for CS Education | Computer Science | Virginia Tech</t>
  </si>
  <si>
    <t>/a/64f127d95b662f000170637e/sites/68790f32c34897353e6c3a05/pages/687cfe0db24469388931e8e7</t>
  </si>
  <si>
    <t>Yan_Chen.html</t>
  </si>
  <si>
    <t>Yan_Chen</t>
  </si>
  <si>
    <t>687cf767b24469388931e8a5</t>
  </si>
  <si>
    <t>Seminar: Programming Assistance to Improve Software Development and Programming Education | Computer Science | Virginia Tech</t>
  </si>
  <si>
    <t>/a/64f127d95b662f000170637e/sites/68790f32c34897353e6c3a05/pages/687cf767b24469388931e8a5</t>
  </si>
  <si>
    <t>Yan_Chen1.html</t>
  </si>
  <si>
    <t>Yan_Chen1</t>
  </si>
  <si>
    <t>687d03f8b24469388931e91c</t>
  </si>
  <si>
    <t>Seminar: Enhancing Collective Programming: Real-time Analysis of Human Behavior in Computing Tasks at Scale | Computer Science | Virginia Tech</t>
  </si>
  <si>
    <t>/a/64f127d95b662f000170637e/sites/68790f32c34897353e6c3a05/pages/687d03f8b24469388931e91c</t>
  </si>
  <si>
    <t>Yi-Ding.html</t>
  </si>
  <si>
    <t>Yi-Ding</t>
  </si>
  <si>
    <t>687cfc2cb24469388931e8db</t>
  </si>
  <si>
    <t>Seminar: A Holistic View on Machine Learning for Systems | Computer Science | Virginia Tech</t>
  </si>
  <si>
    <t>/a/64f127d95b662f000170637e/sites/68790f32c34897353e6c3a05/pages/687cfc2cb24469388931e8db</t>
  </si>
  <si>
    <t>Yixin_Zou.html</t>
  </si>
  <si>
    <t>Yixin_Zou</t>
  </si>
  <si>
    <t>687cf6fcb24469388931e89e</t>
  </si>
  <si>
    <t>Seminar: Improving People’s Security and Privacy Behaviors | Computer Science | Virginia Tech</t>
  </si>
  <si>
    <t>/a/64f127d95b662f000170637e/sites/68790f32c34897353e6c3a05/pages/687cf6fcb24469388931e89e</t>
  </si>
  <si>
    <t>Yixuan-Zhang.html</t>
  </si>
  <si>
    <t>Yixuan-Zhang</t>
  </si>
  <si>
    <t>687cfb89b24469388931e8d0</t>
  </si>
  <si>
    <t>Seminar: The Rise and Fall of Online Trust | Computer Science | Virginia Tech</t>
  </si>
  <si>
    <t>/a/64f127d95b662f000170637e/sites/68790f32c34897353e6c3a05/pages/687cfb89b24469388931e8d0</t>
  </si>
  <si>
    <t>Yu_Zeng.html</t>
  </si>
  <si>
    <t>Yu_Zeng</t>
  </si>
  <si>
    <t>687d099cb24469388931e938</t>
  </si>
  <si>
    <t>Seminar: Towards Scalable Intelligence: from Generative and Physical AI to Future Paradigms | Computer Science | Virginia Tech</t>
  </si>
  <si>
    <t>/a/64f127d95b662f000170637e/sites/68790f32c34897353e6c3a05/pages/687d099cb24469388931e938</t>
  </si>
  <si>
    <t>Yuchen_Yang.html</t>
  </si>
  <si>
    <t>Yuchen_Yang</t>
  </si>
  <si>
    <t>687d0743b24469388931e92e</t>
  </si>
  <si>
    <t>Seminar: Diagnose, Correct, Steer: Towards Functional and Trustworthy AI | Computer Science | Virginia Tech</t>
  </si>
  <si>
    <t>/a/64f127d95b662f000170637e/sites/68790f32c34897353e6c3a05/pages/687d0743b24469388931e92e</t>
  </si>
  <si>
    <t>Yuhan_Liu.html</t>
  </si>
  <si>
    <t>Yuhan_Liu</t>
  </si>
  <si>
    <t>697f66d17bbeb11492f576fe</t>
  </si>
  <si>
    <t>Seminar: Rethinking AI Systems Through Efficient Model Communication | Computer Science | Virginia Tech</t>
  </si>
  <si>
    <t>/a/64f127d95b662f000170637e/sites/68790f32c34897353e6c3a05/pages/697f66d17bbeb11492f576fe</t>
  </si>
  <si>
    <t>Zhichun_Guo.html</t>
  </si>
  <si>
    <t>Zhichun_Guo</t>
  </si>
  <si>
    <t>687d0056b24469388931e8fa</t>
  </si>
  <si>
    <t>Seminar: Empowering Graph Neural Networks for Real-world Tasks | Computer Science | Virginia Tech</t>
  </si>
  <si>
    <t>/a/64f127d95b662f000170637e/sites/68790f32c34897353e6c3a05/pages/687d0056b24469388931e8fa</t>
  </si>
  <si>
    <t>Zhiyuan_Yu.html</t>
  </si>
  <si>
    <t>Zhiyuan_Yu</t>
  </si>
  <si>
    <t>687d0819b24469388931e931</t>
  </si>
  <si>
    <t>Seminar: Cyber-Physical Security Through the Lens of AI-Enabled Systems | Computer Science | Virginia Tech</t>
  </si>
  <si>
    <t>/a/64f127d95b662f000170637e/sites/68790f32c34897353e6c3a05/pages/687d0819b24469388931e931</t>
  </si>
  <si>
    <t>zikaialex_wen.html</t>
  </si>
  <si>
    <t>zikaialex_wen</t>
  </si>
  <si>
    <t>687d02c1b24469388931e916</t>
  </si>
  <si>
    <t>Seminar: From Boring to Engaging: Transforming Cybersecurity Education with Games and Visual Technologies | Computer Science | Virginia Tech</t>
  </si>
  <si>
    <t>/a/64f127d95b662f000170637e/sites/68790f32c34897353e6c3a05/pages/687d02c1b24469388931e916</t>
  </si>
  <si>
    <t>Zongchen-Chen.html</t>
  </si>
  <si>
    <t>Zongchen-Chen</t>
  </si>
  <si>
    <t>687cfa13b24469388931e8c5</t>
  </si>
  <si>
    <t>Seminar: Sampling from Graphical Models via Spectral Independence | Computer Science | Virginia Tech</t>
  </si>
  <si>
    <t>/a/64f127d95b662f000170637e/sites/68790f32c34897353e6c3a05/pages/687cfa13b24469388931e8c5</t>
  </si>
  <si>
    <t>tags.html</t>
  </si>
  <si>
    <t>tags</t>
  </si>
  <si>
    <t>687d1ba1b24469388931ea5c</t>
  </si>
  <si>
    <t>/a/64f127d95b662f000170637e/sites/68790f32c34897353e6c3a05/pages/687d1ba1b24469388931ea5c</t>
  </si>
  <si>
    <t>2</t>
  </si>
  <si>
    <t>0</t>
  </si>
  <si>
    <t>1</t>
  </si>
  <si>
    <t>3</t>
  </si>
  <si>
    <t>4</t>
  </si>
  <si>
    <t>13</t>
  </si>
  <si>
    <t>30</t>
  </si>
  <si>
    <t>6</t>
  </si>
  <si>
    <t>7</t>
  </si>
  <si>
    <t>5</t>
  </si>
  <si>
    <t>137</t>
  </si>
  <si>
    <t>Relationship Note</t>
  </si>
  <si>
    <t>cs.vt.edu is the index page for website.cs.vt.edu, but it exists separate from the website.cs.vt.edu website report. Its DubBot data is preserved below.</t>
  </si>
  <si>
    <t>69e104d03504049cff2148ab</t>
  </si>
  <si>
    <t>/a/64f127d95b662f000170637e/sites/68753deede9da5edc0e921d2/pages/69e104d03504049cff2148ab</t>
  </si>
</sst>
</file>

<file path=xl/styles.xml><?xml version="1.0" encoding="utf-8"?>
<styleSheet xmlns="http://schemas.openxmlformats.org/spreadsheetml/2006/main" xmlns:x14ac="http://schemas.microsoft.com/office/spreadsheetml/2009/9/ac" xmlns:mc="http://schemas.openxmlformats.org/markup-compatibility/2006">
  <fonts count="7">
    <font>
      <sz val="11.0"/>
      <color theme="1"/>
      <name val="Calibri"/>
      <scheme val="minor"/>
    </font>
    <font>
      <b/>
      <sz val="16.0"/>
      <color theme="1"/>
      <name val="Calibri"/>
      <scheme val="minor"/>
    </font>
    <font>
      <sz val="11.0"/>
      <color theme="1"/>
      <name val="Calibri"/>
    </font>
    <font>
      <b/>
      <color rgb="FF111111"/>
      <name val="Calibri"/>
      <scheme val="minor"/>
    </font>
    <font>
      <u/>
      <sz val="12.0"/>
      <color theme="10"/>
      <name val="Calibri"/>
    </font>
    <font>
      <u/>
      <sz val="12.0"/>
      <color theme="10"/>
      <name val="Calibri"/>
    </font>
    <font>
      <b/>
      <color theme="1"/>
      <name val="Calibri"/>
      <scheme val="minor"/>
    </font>
  </fonts>
  <fills count="5">
    <fill>
      <patternFill patternType="none"/>
    </fill>
    <fill>
      <patternFill patternType="lightGray"/>
    </fill>
    <fill>
      <patternFill patternType="solid">
        <fgColor theme="4"/>
        <bgColor theme="4"/>
      </patternFill>
    </fill>
    <fill>
      <patternFill patternType="solid">
        <fgColor rgb="FFDBE5F1"/>
        <bgColor rgb="FFDBE5F1"/>
      </patternFill>
    </fill>
    <fill>
      <patternFill patternType="solid">
        <fgColor theme="0"/>
        <bgColor theme="0"/>
      </patternFill>
    </fill>
  </fills>
  <borders count="3">
    <border/>
    <border>
      <bottom style="thin">
        <color rgb="FFD9D9D9"/>
      </bottom>
    </border>
    <border>
      <left/>
      <right/>
      <top/>
      <bottom/>
    </border>
  </borders>
  <cellStyleXfs count="1">
    <xf borderId="0" fillId="0" fontId="0" numFmtId="0" applyAlignment="1" applyFont="1"/>
  </cellStyleXfs>
  <cellXfs count="10">
    <xf borderId="0" fillId="0" fontId="0" numFmtId="0" xfId="0" applyAlignment="1" applyFont="1">
      <alignment readingOrder="0" shrinkToFit="0" vertical="bottom" wrapText="0"/>
    </xf>
    <xf borderId="0" fillId="0" fontId="1" numFmtId="0" xfId="0" applyAlignment="1" applyFont="1">
      <alignment shrinkToFit="0" vertical="top" wrapText="1"/>
    </xf>
    <xf borderId="0" fillId="0" fontId="2" numFmtId="0" xfId="0" applyAlignment="1" applyFont="1">
      <alignment shrinkToFit="0" vertical="top" wrapText="1"/>
    </xf>
    <xf borderId="1" fillId="2" fontId="3" numFmtId="0" xfId="0" applyAlignment="1" applyBorder="1" applyFill="1" applyFont="1">
      <alignment shrinkToFit="0" vertical="top" wrapText="1"/>
    </xf>
    <xf borderId="0" fillId="3" fontId="2" numFmtId="0" xfId="0" applyAlignment="1" applyFill="1" applyFont="1">
      <alignment shrinkToFit="0" vertical="top" wrapText="1"/>
    </xf>
    <xf borderId="0" fillId="3" fontId="4" numFmtId="0" xfId="0" applyFont="1"/>
    <xf borderId="0" fillId="4" fontId="2" numFmtId="0" xfId="0" applyAlignment="1" applyFill="1" applyFont="1">
      <alignment shrinkToFit="0" vertical="top" wrapText="1"/>
    </xf>
    <xf borderId="0" fillId="4" fontId="5" numFmtId="0" xfId="0" applyFont="1"/>
    <xf borderId="0" fillId="0" fontId="6" numFmtId="0" xfId="0" applyAlignment="1" applyFont="1">
      <alignment shrinkToFit="0" vertical="top" wrapText="1"/>
    </xf>
    <xf borderId="2" fillId="2" fontId="3" numFmtId="0" xfId="0" applyAlignment="1" applyBorder="1" applyFont="1">
      <alignment shrinkToFit="0" vertical="top" wrapText="1"/>
    </xf>
  </cellXfs>
  <cellStyles count="1">
    <cellStyle xfId="0" name="Normal" builtinId="0"/>
  </cellStyles>
  <dxfs count="1">
    <dxf>
      <font/>
      <fill>
        <patternFill patternType="none"/>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9.0" topLeftCell="A10" activePane="bottomLeft" state="frozen"/>
      <selection activeCell="B11" sqref="B11" pane="bottomLeft"/>
    </sheetView>
  </sheetViews>
  <sheetFormatPr customHeight="1" defaultColWidth="14.43" defaultRowHeight="15.0"/>
  <cols>
    <col customWidth="1" min="1" max="1" width="26.0"/>
    <col customWidth="1" min="2" max="2" width="100.0"/>
    <col customWidth="1" min="3" max="26" width="8.71"/>
  </cols>
  <sheetData>
    <row r="1">
      <c r="A1" s="1" t="s">
        <v>0</v>
      </c>
      <c r="B1" s="1" t="s">
        <v>1</v>
      </c>
    </row>
    <row r="2">
      <c r="A2" s="2" t="s">
        <v>2</v>
      </c>
      <c r="B2" s="2" t="s">
        <v>3</v>
      </c>
    </row>
    <row r="3">
      <c r="A3" s="2" t="s">
        <v>4</v>
      </c>
      <c r="B3" s="2" t="s">
        <v>5</v>
      </c>
    </row>
    <row r="4">
      <c r="A4" s="2" t="s">
        <v>6</v>
      </c>
      <c r="B4" s="2">
        <v>400.0</v>
      </c>
    </row>
    <row r="5">
      <c r="A5" s="2" t="s">
        <v>7</v>
      </c>
      <c r="B5" s="2">
        <v>9.0</v>
      </c>
    </row>
    <row r="6">
      <c r="A6" s="2" t="s">
        <v>8</v>
      </c>
      <c r="B6" s="2">
        <v>33.0</v>
      </c>
    </row>
    <row r="7">
      <c r="A7" s="2" t="s">
        <v>9</v>
      </c>
      <c r="B7" s="2" t="s">
        <v>10</v>
      </c>
    </row>
    <row r="8">
      <c r="A8" s="2" t="s">
        <v>11</v>
      </c>
      <c r="B8" s="2">
        <v>1.0</v>
      </c>
    </row>
    <row r="9">
      <c r="A9" s="2"/>
      <c r="B9" s="2"/>
    </row>
    <row r="10">
      <c r="A10" s="2" t="s">
        <v>12</v>
      </c>
      <c r="B10" s="2" t="s">
        <v>13</v>
      </c>
    </row>
    <row r="11">
      <c r="A11" s="2"/>
      <c r="B11" s="2"/>
    </row>
    <row r="12">
      <c r="A12" s="2" t="s">
        <v>14</v>
      </c>
      <c r="B12" s="2" t="s">
        <v>15</v>
      </c>
    </row>
    <row r="13">
      <c r="A13" s="2" t="s">
        <v>16</v>
      </c>
      <c r="B13" s="2">
        <v>180.0</v>
      </c>
    </row>
    <row r="14">
      <c r="A14" s="2" t="s">
        <v>17</v>
      </c>
      <c r="B14" s="2">
        <v>151.0</v>
      </c>
    </row>
    <row r="15">
      <c r="A15" s="2" t="s">
        <v>18</v>
      </c>
      <c r="B15" s="2">
        <v>32.0</v>
      </c>
    </row>
    <row r="16">
      <c r="A16" s="2" t="s">
        <v>19</v>
      </c>
      <c r="B16" s="2">
        <v>18.0</v>
      </c>
    </row>
    <row r="17">
      <c r="A17" s="2" t="s">
        <v>20</v>
      </c>
      <c r="B17" s="2">
        <v>8.0</v>
      </c>
    </row>
    <row r="18">
      <c r="A18" s="2" t="s">
        <v>21</v>
      </c>
      <c r="B18" s="2">
        <v>7.0</v>
      </c>
    </row>
    <row r="19">
      <c r="A19" s="2" t="s">
        <v>22</v>
      </c>
      <c r="B19" s="2">
        <v>2.0</v>
      </c>
    </row>
    <row r="20">
      <c r="A20" s="2" t="s">
        <v>23</v>
      </c>
      <c r="B20" s="2">
        <v>1.0</v>
      </c>
    </row>
    <row r="21" ht="15.75" customHeight="1">
      <c r="A21" s="2" t="s">
        <v>24</v>
      </c>
      <c r="B21" s="2">
        <v>1.0</v>
      </c>
    </row>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6.0"/>
    <col customWidth="1" min="2" max="2" width="26.0"/>
    <col customWidth="1" min="3" max="3" width="16.0"/>
    <col customWidth="1" min="4" max="4" width="34.0"/>
    <col customWidth="1" min="5" max="5" width="13.0"/>
    <col customWidth="1" min="6" max="6" width="16.0"/>
    <col customWidth="1" min="7" max="7" width="30.0"/>
    <col customWidth="1" min="8" max="8" width="24.0"/>
    <col customWidth="1" min="9" max="9" width="26.0"/>
    <col customWidth="1" min="10" max="10" width="42.0"/>
    <col customWidth="1" min="11" max="11" width="62.0"/>
    <col customWidth="1" min="12" max="12" width="44.0"/>
    <col customWidth="1" min="13" max="19" width="13.0"/>
    <col customWidth="1" min="20" max="20" width="16.0"/>
    <col customWidth="1" min="21" max="26" width="8.71"/>
  </cols>
  <sheetData>
    <row r="1">
      <c r="A1" s="3" t="s">
        <v>14</v>
      </c>
      <c r="B1" s="3" t="s">
        <v>26</v>
      </c>
      <c r="C1" s="3" t="s">
        <v>72</v>
      </c>
      <c r="D1" s="3" t="s">
        <v>25</v>
      </c>
      <c r="E1" s="3" t="s">
        <v>27</v>
      </c>
      <c r="F1" s="3" t="s">
        <v>73</v>
      </c>
      <c r="G1" s="3" t="s">
        <v>74</v>
      </c>
      <c r="H1" s="3" t="s">
        <v>75</v>
      </c>
      <c r="I1" s="3" t="s">
        <v>76</v>
      </c>
      <c r="J1" s="3" t="s">
        <v>77</v>
      </c>
      <c r="K1" s="3" t="s">
        <v>78</v>
      </c>
      <c r="L1" s="3" t="s">
        <v>79</v>
      </c>
      <c r="M1" s="3" t="s">
        <v>29</v>
      </c>
      <c r="N1" s="3" t="s">
        <v>30</v>
      </c>
      <c r="O1" s="3" t="s">
        <v>31</v>
      </c>
      <c r="P1" s="3" t="s">
        <v>32</v>
      </c>
      <c r="Q1" s="3" t="s">
        <v>33</v>
      </c>
      <c r="R1" s="3" t="s">
        <v>34</v>
      </c>
      <c r="S1" s="3" t="s">
        <v>35</v>
      </c>
      <c r="T1" s="3" t="s">
        <v>80</v>
      </c>
    </row>
    <row r="2">
      <c r="A2" s="4" t="s">
        <v>17</v>
      </c>
      <c r="B2" s="4" t="s">
        <v>37</v>
      </c>
      <c r="C2" s="4" t="s">
        <v>17</v>
      </c>
      <c r="D2" s="4" t="s">
        <v>42</v>
      </c>
      <c r="E2" s="4">
        <v>1.0</v>
      </c>
      <c r="F2" s="4" t="s">
        <v>17</v>
      </c>
      <c r="G2" s="4" t="s">
        <v>422</v>
      </c>
      <c r="H2" s="4" t="s">
        <v>423</v>
      </c>
      <c r="I2" s="4" t="s">
        <v>424</v>
      </c>
      <c r="J2" s="4" t="s">
        <v>425</v>
      </c>
      <c r="K2" s="5" t="str">
        <f>HYPERLINK("https://website.cs.vt.edu/people/administration.html","https://website.cs.vt.edu/people/administration.html")</f>
        <v>https://website.cs.vt.edu/people/administration.html</v>
      </c>
      <c r="L2" s="4" t="s">
        <v>426</v>
      </c>
      <c r="M2" s="4">
        <v>0.0</v>
      </c>
      <c r="N2" s="4">
        <v>1.0</v>
      </c>
      <c r="O2" s="4">
        <v>5.0</v>
      </c>
      <c r="P2" s="4">
        <v>0.0</v>
      </c>
      <c r="Q2" s="4">
        <v>1.0</v>
      </c>
      <c r="R2" s="4">
        <v>1.0</v>
      </c>
      <c r="S2" s="4">
        <v>0.0</v>
      </c>
      <c r="T2" s="4"/>
    </row>
    <row r="3">
      <c r="A3" s="6" t="s">
        <v>17</v>
      </c>
      <c r="B3" s="6" t="s">
        <v>37</v>
      </c>
      <c r="C3" s="6" t="s">
        <v>17</v>
      </c>
      <c r="D3" s="6" t="s">
        <v>42</v>
      </c>
      <c r="E3" s="6">
        <v>1.0</v>
      </c>
      <c r="F3" s="6" t="s">
        <v>17</v>
      </c>
      <c r="G3" s="6" t="s">
        <v>427</v>
      </c>
      <c r="H3" s="6" t="s">
        <v>428</v>
      </c>
      <c r="I3" s="6" t="s">
        <v>429</v>
      </c>
      <c r="J3" s="6" t="s">
        <v>430</v>
      </c>
      <c r="K3" s="7" t="str">
        <f>HYPERLINK("https://website.cs.vt.edu/people/advisory-board.html","https://website.cs.vt.edu/people/advisory-board.html")</f>
        <v>https://website.cs.vt.edu/people/advisory-board.html</v>
      </c>
      <c r="L3" s="6" t="s">
        <v>431</v>
      </c>
      <c r="M3" s="6">
        <v>0.0</v>
      </c>
      <c r="N3" s="6">
        <v>1.0</v>
      </c>
      <c r="O3" s="6">
        <v>0.0</v>
      </c>
      <c r="P3" s="6">
        <v>0.0</v>
      </c>
      <c r="Q3" s="6">
        <v>1.0</v>
      </c>
      <c r="R3" s="6">
        <v>1.0</v>
      </c>
      <c r="S3" s="6">
        <v>0.0</v>
      </c>
      <c r="T3" s="6"/>
    </row>
    <row r="4">
      <c r="A4" s="4" t="s">
        <v>17</v>
      </c>
      <c r="B4" s="4" t="s">
        <v>37</v>
      </c>
      <c r="C4" s="4" t="s">
        <v>17</v>
      </c>
      <c r="D4" s="4" t="s">
        <v>42</v>
      </c>
      <c r="E4" s="4">
        <v>1.0</v>
      </c>
      <c r="F4" s="4" t="s">
        <v>17</v>
      </c>
      <c r="G4" s="4" t="s">
        <v>432</v>
      </c>
      <c r="H4" s="4" t="s">
        <v>433</v>
      </c>
      <c r="I4" s="4" t="s">
        <v>434</v>
      </c>
      <c r="J4" s="4" t="s">
        <v>435</v>
      </c>
      <c r="K4" s="5" t="str">
        <f>HYPERLINK("https://website.cs.vt.edu/people/faculty.html","https://website.cs.vt.edu/people/faculty.html")</f>
        <v>https://website.cs.vt.edu/people/faculty.html</v>
      </c>
      <c r="L4" s="4" t="s">
        <v>436</v>
      </c>
      <c r="M4" s="4">
        <v>1.0</v>
      </c>
      <c r="N4" s="4">
        <v>0.0</v>
      </c>
      <c r="O4" s="4">
        <v>0.0</v>
      </c>
      <c r="P4" s="4">
        <v>0.0</v>
      </c>
      <c r="Q4" s="4">
        <v>1.0</v>
      </c>
      <c r="R4" s="4">
        <v>1.0</v>
      </c>
      <c r="S4" s="4">
        <v>0.0</v>
      </c>
      <c r="T4" s="4"/>
    </row>
    <row r="5">
      <c r="A5" s="6" t="s">
        <v>17</v>
      </c>
      <c r="B5" s="6" t="s">
        <v>37</v>
      </c>
      <c r="C5" s="6" t="s">
        <v>17</v>
      </c>
      <c r="D5" s="6" t="s">
        <v>42</v>
      </c>
      <c r="E5" s="6">
        <v>1.0</v>
      </c>
      <c r="F5" s="6" t="s">
        <v>17</v>
      </c>
      <c r="G5" s="6" t="s">
        <v>437</v>
      </c>
      <c r="H5" s="6" t="s">
        <v>438</v>
      </c>
      <c r="I5" s="6" t="s">
        <v>439</v>
      </c>
      <c r="J5" s="6" t="s">
        <v>440</v>
      </c>
      <c r="K5" s="7" t="str">
        <f>HYPERLINK("https://website.cs.vt.edu/people.html","https://website.cs.vt.edu/people.html")</f>
        <v>https://website.cs.vt.edu/people.html</v>
      </c>
      <c r="L5" s="6" t="s">
        <v>441</v>
      </c>
      <c r="M5" s="6">
        <v>0.0</v>
      </c>
      <c r="N5" s="6">
        <v>0.0</v>
      </c>
      <c r="O5" s="6">
        <v>1.0</v>
      </c>
      <c r="P5" s="6">
        <v>0.0</v>
      </c>
      <c r="Q5" s="6">
        <v>1.0</v>
      </c>
      <c r="R5" s="6">
        <v>1.0</v>
      </c>
      <c r="S5" s="6">
        <v>0.0</v>
      </c>
      <c r="T5" s="6"/>
    </row>
    <row r="6">
      <c r="A6" s="4" t="s">
        <v>17</v>
      </c>
      <c r="B6" s="4" t="s">
        <v>42</v>
      </c>
      <c r="C6" s="4" t="s">
        <v>442</v>
      </c>
      <c r="D6" s="4" t="s">
        <v>49</v>
      </c>
      <c r="E6" s="4">
        <v>2.0</v>
      </c>
      <c r="F6" s="4" t="s">
        <v>17</v>
      </c>
      <c r="G6" s="4" t="s">
        <v>443</v>
      </c>
      <c r="H6" s="4" t="s">
        <v>444</v>
      </c>
      <c r="I6" s="4" t="s">
        <v>445</v>
      </c>
      <c r="J6" s="4" t="s">
        <v>446</v>
      </c>
      <c r="K6" s="5" t="str">
        <f>HYPERLINK("https://website.cs.vt.edu/people/administration/amy-jordan.html","https://website.cs.vt.edu/people/administration/amy-jordan.html")</f>
        <v>https://website.cs.vt.edu/people/administration/amy-jordan.html</v>
      </c>
      <c r="L6" s="4" t="s">
        <v>447</v>
      </c>
      <c r="M6" s="4">
        <v>0.0</v>
      </c>
      <c r="N6" s="4">
        <v>1.0</v>
      </c>
      <c r="O6" s="4">
        <v>5.0</v>
      </c>
      <c r="P6" s="4">
        <v>0.0</v>
      </c>
      <c r="Q6" s="4">
        <v>1.0</v>
      </c>
      <c r="R6" s="4">
        <v>1.0</v>
      </c>
      <c r="S6" s="4">
        <v>0.0</v>
      </c>
      <c r="T6" s="4"/>
    </row>
    <row r="7">
      <c r="A7" s="6" t="s">
        <v>17</v>
      </c>
      <c r="B7" s="6" t="s">
        <v>42</v>
      </c>
      <c r="C7" s="6" t="s">
        <v>442</v>
      </c>
      <c r="D7" s="6" t="s">
        <v>49</v>
      </c>
      <c r="E7" s="6">
        <v>2.0</v>
      </c>
      <c r="F7" s="6" t="s">
        <v>17</v>
      </c>
      <c r="G7" s="6" t="s">
        <v>448</v>
      </c>
      <c r="H7" s="6" t="s">
        <v>449</v>
      </c>
      <c r="I7" s="6" t="s">
        <v>450</v>
      </c>
      <c r="J7" s="6" t="s">
        <v>451</v>
      </c>
      <c r="K7" s="7" t="str">
        <f>HYPERLINK("https://website.cs.vt.edu/people/administration/andrea-sirles.html","https://website.cs.vt.edu/people/administration/andrea-sirles.html")</f>
        <v>https://website.cs.vt.edu/people/administration/andrea-sirles.html</v>
      </c>
      <c r="L7" s="6" t="s">
        <v>452</v>
      </c>
      <c r="M7" s="6">
        <v>0.0</v>
      </c>
      <c r="N7" s="6">
        <v>1.0</v>
      </c>
      <c r="O7" s="6">
        <v>5.0</v>
      </c>
      <c r="P7" s="6">
        <v>0.0</v>
      </c>
      <c r="Q7" s="6">
        <v>1.0</v>
      </c>
      <c r="R7" s="6">
        <v>1.0</v>
      </c>
      <c r="S7" s="6">
        <v>0.0</v>
      </c>
      <c r="T7" s="6"/>
    </row>
    <row r="8">
      <c r="A8" s="4" t="s">
        <v>17</v>
      </c>
      <c r="B8" s="4" t="s">
        <v>42</v>
      </c>
      <c r="C8" s="4" t="s">
        <v>442</v>
      </c>
      <c r="D8" s="4" t="s">
        <v>49</v>
      </c>
      <c r="E8" s="4">
        <v>2.0</v>
      </c>
      <c r="F8" s="4" t="s">
        <v>17</v>
      </c>
      <c r="G8" s="4" t="s">
        <v>453</v>
      </c>
      <c r="H8" s="4" t="s">
        <v>454</v>
      </c>
      <c r="I8" s="4" t="s">
        <v>455</v>
      </c>
      <c r="J8" s="4" t="s">
        <v>456</v>
      </c>
      <c r="K8" s="5" t="str">
        <f>HYPERLINK("https://website.cs.vt.edu/people/administration/barbara-parker.html","https://website.cs.vt.edu/people/administration/barbara-parker.html")</f>
        <v>https://website.cs.vt.edu/people/administration/barbara-parker.html</v>
      </c>
      <c r="L8" s="4" t="s">
        <v>457</v>
      </c>
      <c r="M8" s="4">
        <v>0.0</v>
      </c>
      <c r="N8" s="4">
        <v>1.0</v>
      </c>
      <c r="O8" s="4">
        <v>5.0</v>
      </c>
      <c r="P8" s="4">
        <v>0.0</v>
      </c>
      <c r="Q8" s="4">
        <v>1.0</v>
      </c>
      <c r="R8" s="4">
        <v>1.0</v>
      </c>
      <c r="S8" s="4">
        <v>0.0</v>
      </c>
      <c r="T8" s="4"/>
    </row>
    <row r="9">
      <c r="A9" s="6" t="s">
        <v>17</v>
      </c>
      <c r="B9" s="6" t="s">
        <v>42</v>
      </c>
      <c r="C9" s="6" t="s">
        <v>442</v>
      </c>
      <c r="D9" s="6" t="s">
        <v>49</v>
      </c>
      <c r="E9" s="6">
        <v>2.0</v>
      </c>
      <c r="F9" s="6" t="s">
        <v>17</v>
      </c>
      <c r="G9" s="6" t="s">
        <v>458</v>
      </c>
      <c r="H9" s="6" t="s">
        <v>459</v>
      </c>
      <c r="I9" s="6" t="s">
        <v>460</v>
      </c>
      <c r="J9" s="6" t="s">
        <v>461</v>
      </c>
      <c r="K9" s="7" t="str">
        <f>HYPERLINK("https://website.cs.vt.edu/people/administration/ben-cheng.html","https://website.cs.vt.edu/people/administration/ben-cheng.html")</f>
        <v>https://website.cs.vt.edu/people/administration/ben-cheng.html</v>
      </c>
      <c r="L9" s="6" t="s">
        <v>462</v>
      </c>
      <c r="M9" s="6">
        <v>0.0</v>
      </c>
      <c r="N9" s="6">
        <v>1.0</v>
      </c>
      <c r="O9" s="6">
        <v>5.0</v>
      </c>
      <c r="P9" s="6">
        <v>0.0</v>
      </c>
      <c r="Q9" s="6">
        <v>1.0</v>
      </c>
      <c r="R9" s="6">
        <v>1.0</v>
      </c>
      <c r="S9" s="6">
        <v>0.0</v>
      </c>
      <c r="T9" s="6"/>
    </row>
    <row r="10">
      <c r="A10" s="4" t="s">
        <v>17</v>
      </c>
      <c r="B10" s="4" t="s">
        <v>42</v>
      </c>
      <c r="C10" s="4" t="s">
        <v>442</v>
      </c>
      <c r="D10" s="4" t="s">
        <v>49</v>
      </c>
      <c r="E10" s="4">
        <v>2.0</v>
      </c>
      <c r="F10" s="4" t="s">
        <v>17</v>
      </c>
      <c r="G10" s="4" t="s">
        <v>463</v>
      </c>
      <c r="H10" s="4" t="s">
        <v>464</v>
      </c>
      <c r="I10" s="4" t="s">
        <v>465</v>
      </c>
      <c r="J10" s="4" t="s">
        <v>466</v>
      </c>
      <c r="K10" s="5" t="str">
        <f>HYPERLINK("https://website.cs.vt.edu/people/administration/benjamin-stein.html","https://website.cs.vt.edu/people/administration/benjamin-stein.html")</f>
        <v>https://website.cs.vt.edu/people/administration/benjamin-stein.html</v>
      </c>
      <c r="L10" s="4" t="s">
        <v>467</v>
      </c>
      <c r="M10" s="4">
        <v>0.0</v>
      </c>
      <c r="N10" s="4">
        <v>1.0</v>
      </c>
      <c r="O10" s="4">
        <v>5.0</v>
      </c>
      <c r="P10" s="4">
        <v>0.0</v>
      </c>
      <c r="Q10" s="4">
        <v>1.0</v>
      </c>
      <c r="R10" s="4">
        <v>1.0</v>
      </c>
      <c r="S10" s="4">
        <v>0.0</v>
      </c>
      <c r="T10" s="4"/>
    </row>
    <row r="11">
      <c r="A11" s="6" t="s">
        <v>17</v>
      </c>
      <c r="B11" s="6" t="s">
        <v>42</v>
      </c>
      <c r="C11" s="6" t="s">
        <v>442</v>
      </c>
      <c r="D11" s="6" t="s">
        <v>49</v>
      </c>
      <c r="E11" s="6">
        <v>2.0</v>
      </c>
      <c r="F11" s="6" t="s">
        <v>17</v>
      </c>
      <c r="G11" s="6" t="s">
        <v>468</v>
      </c>
      <c r="H11" s="6" t="s">
        <v>469</v>
      </c>
      <c r="I11" s="6" t="s">
        <v>470</v>
      </c>
      <c r="J11" s="6" t="s">
        <v>471</v>
      </c>
      <c r="K11" s="7" t="str">
        <f>HYPERLINK("https://website.cs.vt.edu/people/administration/chris-arnold.html","https://website.cs.vt.edu/people/administration/chris-arnold.html")</f>
        <v>https://website.cs.vt.edu/people/administration/chris-arnold.html</v>
      </c>
      <c r="L11" s="6" t="s">
        <v>472</v>
      </c>
      <c r="M11" s="6">
        <v>0.0</v>
      </c>
      <c r="N11" s="6">
        <v>1.0</v>
      </c>
      <c r="O11" s="6">
        <v>5.0</v>
      </c>
      <c r="P11" s="6">
        <v>0.0</v>
      </c>
      <c r="Q11" s="6">
        <v>1.0</v>
      </c>
      <c r="R11" s="6">
        <v>1.0</v>
      </c>
      <c r="S11" s="6">
        <v>0.0</v>
      </c>
      <c r="T11" s="6"/>
    </row>
    <row r="12">
      <c r="A12" s="4" t="s">
        <v>17</v>
      </c>
      <c r="B12" s="4" t="s">
        <v>42</v>
      </c>
      <c r="C12" s="4" t="s">
        <v>442</v>
      </c>
      <c r="D12" s="4" t="s">
        <v>49</v>
      </c>
      <c r="E12" s="4">
        <v>2.0</v>
      </c>
      <c r="F12" s="4" t="s">
        <v>17</v>
      </c>
      <c r="G12" s="4" t="s">
        <v>473</v>
      </c>
      <c r="H12" s="4" t="s">
        <v>474</v>
      </c>
      <c r="I12" s="4" t="s">
        <v>475</v>
      </c>
      <c r="J12" s="4" t="s">
        <v>476</v>
      </c>
      <c r="K12" s="5" t="str">
        <f>HYPERLINK("https://website.cs.vt.edu/people/administration/debbie-zier.html","https://website.cs.vt.edu/people/administration/debbie-zier.html")</f>
        <v>https://website.cs.vt.edu/people/administration/debbie-zier.html</v>
      </c>
      <c r="L12" s="4" t="s">
        <v>477</v>
      </c>
      <c r="M12" s="4">
        <v>0.0</v>
      </c>
      <c r="N12" s="4">
        <v>0.0</v>
      </c>
      <c r="O12" s="4">
        <v>5.0</v>
      </c>
      <c r="P12" s="4">
        <v>0.0</v>
      </c>
      <c r="Q12" s="4">
        <v>1.0</v>
      </c>
      <c r="R12" s="4">
        <v>1.0</v>
      </c>
      <c r="S12" s="4">
        <v>0.0</v>
      </c>
      <c r="T12" s="4"/>
    </row>
    <row r="13">
      <c r="A13" s="6" t="s">
        <v>17</v>
      </c>
      <c r="B13" s="6" t="s">
        <v>42</v>
      </c>
      <c r="C13" s="6" t="s">
        <v>442</v>
      </c>
      <c r="D13" s="6" t="s">
        <v>49</v>
      </c>
      <c r="E13" s="6">
        <v>2.0</v>
      </c>
      <c r="F13" s="6" t="s">
        <v>17</v>
      </c>
      <c r="G13" s="6" t="s">
        <v>478</v>
      </c>
      <c r="H13" s="6" t="s">
        <v>479</v>
      </c>
      <c r="I13" s="6" t="s">
        <v>480</v>
      </c>
      <c r="J13" s="6" t="s">
        <v>481</v>
      </c>
      <c r="K13" s="7" t="str">
        <f>HYPERLINK("https://website.cs.vt.edu/people/administration/jennifer-bradley.html","https://website.cs.vt.edu/people/administration/jennifer-bradley.html")</f>
        <v>https://website.cs.vt.edu/people/administration/jennifer-bradley.html</v>
      </c>
      <c r="L13" s="6" t="s">
        <v>482</v>
      </c>
      <c r="M13" s="6">
        <v>0.0</v>
      </c>
      <c r="N13" s="6">
        <v>1.0</v>
      </c>
      <c r="O13" s="6">
        <v>5.0</v>
      </c>
      <c r="P13" s="6">
        <v>0.0</v>
      </c>
      <c r="Q13" s="6">
        <v>1.0</v>
      </c>
      <c r="R13" s="6">
        <v>1.0</v>
      </c>
      <c r="S13" s="6">
        <v>0.0</v>
      </c>
      <c r="T13" s="6"/>
    </row>
    <row r="14">
      <c r="A14" s="4" t="s">
        <v>17</v>
      </c>
      <c r="B14" s="4" t="s">
        <v>42</v>
      </c>
      <c r="C14" s="4" t="s">
        <v>442</v>
      </c>
      <c r="D14" s="4" t="s">
        <v>49</v>
      </c>
      <c r="E14" s="4">
        <v>2.0</v>
      </c>
      <c r="F14" s="4" t="s">
        <v>17</v>
      </c>
      <c r="G14" s="4" t="s">
        <v>483</v>
      </c>
      <c r="H14" s="4" t="s">
        <v>484</v>
      </c>
      <c r="I14" s="4" t="s">
        <v>485</v>
      </c>
      <c r="J14" s="4" t="s">
        <v>486</v>
      </c>
      <c r="K14" s="5" t="str">
        <f>HYPERLINK("https://website.cs.vt.edu/people/administration/joan-monahan-watson.html","https://website.cs.vt.edu/people/administration/joan-monahan-watson.html")</f>
        <v>https://website.cs.vt.edu/people/administration/joan-monahan-watson.html</v>
      </c>
      <c r="L14" s="4" t="s">
        <v>487</v>
      </c>
      <c r="M14" s="4">
        <v>0.0</v>
      </c>
      <c r="N14" s="4">
        <v>1.0</v>
      </c>
      <c r="O14" s="4">
        <v>5.0</v>
      </c>
      <c r="P14" s="4">
        <v>0.0</v>
      </c>
      <c r="Q14" s="4">
        <v>1.0</v>
      </c>
      <c r="R14" s="4">
        <v>1.0</v>
      </c>
      <c r="S14" s="4">
        <v>0.0</v>
      </c>
      <c r="T14" s="4"/>
    </row>
    <row r="15">
      <c r="A15" s="6" t="s">
        <v>17</v>
      </c>
      <c r="B15" s="6" t="s">
        <v>42</v>
      </c>
      <c r="C15" s="6" t="s">
        <v>442</v>
      </c>
      <c r="D15" s="6" t="s">
        <v>49</v>
      </c>
      <c r="E15" s="6">
        <v>2.0</v>
      </c>
      <c r="F15" s="6" t="s">
        <v>17</v>
      </c>
      <c r="G15" s="6" t="s">
        <v>488</v>
      </c>
      <c r="H15" s="6" t="s">
        <v>489</v>
      </c>
      <c r="I15" s="6" t="s">
        <v>490</v>
      </c>
      <c r="J15" s="6" t="s">
        <v>491</v>
      </c>
      <c r="K15" s="7" t="str">
        <f>HYPERLINK("https://website.cs.vt.edu/people/administration/joe-morgan.html","https://website.cs.vt.edu/people/administration/joe-morgan.html")</f>
        <v>https://website.cs.vt.edu/people/administration/joe-morgan.html</v>
      </c>
      <c r="L15" s="6" t="s">
        <v>492</v>
      </c>
      <c r="M15" s="6">
        <v>0.0</v>
      </c>
      <c r="N15" s="6">
        <v>1.0</v>
      </c>
      <c r="O15" s="6">
        <v>5.0</v>
      </c>
      <c r="P15" s="6">
        <v>1.0</v>
      </c>
      <c r="Q15" s="6">
        <v>1.0</v>
      </c>
      <c r="R15" s="6">
        <v>1.0</v>
      </c>
      <c r="S15" s="6">
        <v>0.0</v>
      </c>
      <c r="T15" s="6"/>
    </row>
    <row r="16">
      <c r="A16" s="4" t="s">
        <v>17</v>
      </c>
      <c r="B16" s="4" t="s">
        <v>42</v>
      </c>
      <c r="C16" s="4" t="s">
        <v>442</v>
      </c>
      <c r="D16" s="4" t="s">
        <v>49</v>
      </c>
      <c r="E16" s="4">
        <v>2.0</v>
      </c>
      <c r="F16" s="4" t="s">
        <v>17</v>
      </c>
      <c r="G16" s="4" t="s">
        <v>493</v>
      </c>
      <c r="H16" s="4" t="s">
        <v>494</v>
      </c>
      <c r="I16" s="4" t="s">
        <v>495</v>
      </c>
      <c r="J16" s="4" t="s">
        <v>496</v>
      </c>
      <c r="K16" s="5" t="str">
        <f>HYPERLINK("https://website.cs.vt.edu/people/administration/klaudia-escobar.html","https://website.cs.vt.edu/people/administration/klaudia-escobar.html")</f>
        <v>https://website.cs.vt.edu/people/administration/klaudia-escobar.html</v>
      </c>
      <c r="L16" s="4" t="s">
        <v>497</v>
      </c>
      <c r="M16" s="4">
        <v>0.0</v>
      </c>
      <c r="N16" s="4">
        <v>1.0</v>
      </c>
      <c r="O16" s="4">
        <v>5.0</v>
      </c>
      <c r="P16" s="4">
        <v>0.0</v>
      </c>
      <c r="Q16" s="4">
        <v>1.0</v>
      </c>
      <c r="R16" s="4">
        <v>1.0</v>
      </c>
      <c r="S16" s="4">
        <v>0.0</v>
      </c>
      <c r="T16" s="4"/>
    </row>
    <row r="17">
      <c r="A17" s="6" t="s">
        <v>17</v>
      </c>
      <c r="B17" s="6" t="s">
        <v>42</v>
      </c>
      <c r="C17" s="6" t="s">
        <v>442</v>
      </c>
      <c r="D17" s="6" t="s">
        <v>49</v>
      </c>
      <c r="E17" s="6">
        <v>2.0</v>
      </c>
      <c r="F17" s="6" t="s">
        <v>17</v>
      </c>
      <c r="G17" s="6" t="s">
        <v>498</v>
      </c>
      <c r="H17" s="6" t="s">
        <v>499</v>
      </c>
      <c r="I17" s="6" t="s">
        <v>500</v>
      </c>
      <c r="J17" s="6" t="s">
        <v>501</v>
      </c>
      <c r="K17" s="7" t="str">
        <f>HYPERLINK("https://website.cs.vt.edu/people/administration/leslie-thornton-obrien.html","https://website.cs.vt.edu/people/administration/leslie-thornton-obrien.html")</f>
        <v>https://website.cs.vt.edu/people/administration/leslie-thornton-obrien.html</v>
      </c>
      <c r="L17" s="6" t="s">
        <v>502</v>
      </c>
      <c r="M17" s="6">
        <v>0.0</v>
      </c>
      <c r="N17" s="6">
        <v>1.0</v>
      </c>
      <c r="O17" s="6">
        <v>5.0</v>
      </c>
      <c r="P17" s="6">
        <v>0.0</v>
      </c>
      <c r="Q17" s="6">
        <v>1.0</v>
      </c>
      <c r="R17" s="6">
        <v>1.0</v>
      </c>
      <c r="S17" s="6">
        <v>0.0</v>
      </c>
      <c r="T17" s="6"/>
    </row>
    <row r="18">
      <c r="A18" s="4" t="s">
        <v>17</v>
      </c>
      <c r="B18" s="4" t="s">
        <v>42</v>
      </c>
      <c r="C18" s="4" t="s">
        <v>442</v>
      </c>
      <c r="D18" s="4" t="s">
        <v>49</v>
      </c>
      <c r="E18" s="4">
        <v>2.0</v>
      </c>
      <c r="F18" s="4" t="s">
        <v>17</v>
      </c>
      <c r="G18" s="4" t="s">
        <v>503</v>
      </c>
      <c r="H18" s="4" t="s">
        <v>504</v>
      </c>
      <c r="I18" s="4" t="s">
        <v>505</v>
      </c>
      <c r="J18" s="4" t="s">
        <v>506</v>
      </c>
      <c r="K18" s="5" t="str">
        <f>HYPERLINK("https://website.cs.vt.edu/people/administration/liliana-farabaugh.html","https://website.cs.vt.edu/people/administration/liliana-farabaugh.html")</f>
        <v>https://website.cs.vt.edu/people/administration/liliana-farabaugh.html</v>
      </c>
      <c r="L18" s="4" t="s">
        <v>507</v>
      </c>
      <c r="M18" s="4">
        <v>1.0</v>
      </c>
      <c r="N18" s="4">
        <v>1.0</v>
      </c>
      <c r="O18" s="4">
        <v>5.0</v>
      </c>
      <c r="P18" s="4">
        <v>0.0</v>
      </c>
      <c r="Q18" s="4">
        <v>1.0</v>
      </c>
      <c r="R18" s="4">
        <v>1.0</v>
      </c>
      <c r="S18" s="4">
        <v>0.0</v>
      </c>
      <c r="T18" s="4"/>
    </row>
    <row r="19">
      <c r="A19" s="6" t="s">
        <v>17</v>
      </c>
      <c r="B19" s="6" t="s">
        <v>42</v>
      </c>
      <c r="C19" s="6" t="s">
        <v>442</v>
      </c>
      <c r="D19" s="6" t="s">
        <v>49</v>
      </c>
      <c r="E19" s="6">
        <v>2.0</v>
      </c>
      <c r="F19" s="6" t="s">
        <v>17</v>
      </c>
      <c r="G19" s="6" t="s">
        <v>508</v>
      </c>
      <c r="H19" s="6" t="s">
        <v>509</v>
      </c>
      <c r="I19" s="6" t="s">
        <v>510</v>
      </c>
      <c r="J19" s="6" t="s">
        <v>511</v>
      </c>
      <c r="K19" s="7" t="str">
        <f>HYPERLINK("https://website.cs.vt.edu/people/administration/lindsay-tolar.html","https://website.cs.vt.edu/people/administration/lindsay-tolar.html")</f>
        <v>https://website.cs.vt.edu/people/administration/lindsay-tolar.html</v>
      </c>
      <c r="L19" s="6" t="s">
        <v>512</v>
      </c>
      <c r="M19" s="6">
        <v>0.0</v>
      </c>
      <c r="N19" s="6">
        <v>1.0</v>
      </c>
      <c r="O19" s="6">
        <v>5.0</v>
      </c>
      <c r="P19" s="6">
        <v>0.0</v>
      </c>
      <c r="Q19" s="6">
        <v>1.0</v>
      </c>
      <c r="R19" s="6">
        <v>1.0</v>
      </c>
      <c r="S19" s="6">
        <v>0.0</v>
      </c>
      <c r="T19" s="6"/>
    </row>
    <row r="20">
      <c r="A20" s="4" t="s">
        <v>17</v>
      </c>
      <c r="B20" s="4" t="s">
        <v>42</v>
      </c>
      <c r="C20" s="4" t="s">
        <v>442</v>
      </c>
      <c r="D20" s="4" t="s">
        <v>49</v>
      </c>
      <c r="E20" s="4">
        <v>2.0</v>
      </c>
      <c r="F20" s="4" t="s">
        <v>17</v>
      </c>
      <c r="G20" s="4" t="s">
        <v>513</v>
      </c>
      <c r="H20" s="4" t="s">
        <v>514</v>
      </c>
      <c r="I20" s="4" t="s">
        <v>515</v>
      </c>
      <c r="J20" s="4" t="s">
        <v>516</v>
      </c>
      <c r="K20" s="5" t="str">
        <f>HYPERLINK("https://website.cs.vt.edu/people/administration/makayla-welch.html","https://website.cs.vt.edu/people/administration/makayla-welch.html")</f>
        <v>https://website.cs.vt.edu/people/administration/makayla-welch.html</v>
      </c>
      <c r="L20" s="4" t="s">
        <v>517</v>
      </c>
      <c r="M20" s="4">
        <v>0.0</v>
      </c>
      <c r="N20" s="4">
        <v>1.0</v>
      </c>
      <c r="O20" s="4">
        <v>5.0</v>
      </c>
      <c r="P20" s="4">
        <v>0.0</v>
      </c>
      <c r="Q20" s="4">
        <v>0.0</v>
      </c>
      <c r="R20" s="4">
        <v>1.0</v>
      </c>
      <c r="S20" s="4">
        <v>0.0</v>
      </c>
      <c r="T20" s="4"/>
    </row>
    <row r="21" ht="15.75" customHeight="1">
      <c r="A21" s="6" t="s">
        <v>17</v>
      </c>
      <c r="B21" s="6" t="s">
        <v>42</v>
      </c>
      <c r="C21" s="6" t="s">
        <v>442</v>
      </c>
      <c r="D21" s="6" t="s">
        <v>49</v>
      </c>
      <c r="E21" s="6">
        <v>2.0</v>
      </c>
      <c r="F21" s="6" t="s">
        <v>17</v>
      </c>
      <c r="G21" s="6" t="s">
        <v>518</v>
      </c>
      <c r="H21" s="6" t="s">
        <v>519</v>
      </c>
      <c r="I21" s="6" t="s">
        <v>520</v>
      </c>
      <c r="J21" s="6" t="s">
        <v>521</v>
      </c>
      <c r="K21" s="7" t="str">
        <f>HYPERLINK("https://website.cs.vt.edu/people/administration/mark-flynn.html","https://website.cs.vt.edu/people/administration/mark-flynn.html")</f>
        <v>https://website.cs.vt.edu/people/administration/mark-flynn.html</v>
      </c>
      <c r="L21" s="6" t="s">
        <v>522</v>
      </c>
      <c r="M21" s="6">
        <v>0.0</v>
      </c>
      <c r="N21" s="6">
        <v>1.0</v>
      </c>
      <c r="O21" s="6">
        <v>5.0</v>
      </c>
      <c r="P21" s="6">
        <v>0.0</v>
      </c>
      <c r="Q21" s="6">
        <v>1.0</v>
      </c>
      <c r="R21" s="6">
        <v>1.0</v>
      </c>
      <c r="S21" s="6">
        <v>0.0</v>
      </c>
      <c r="T21" s="6"/>
    </row>
    <row r="22" ht="15.75" customHeight="1">
      <c r="A22" s="4" t="s">
        <v>17</v>
      </c>
      <c r="B22" s="4" t="s">
        <v>42</v>
      </c>
      <c r="C22" s="4" t="s">
        <v>442</v>
      </c>
      <c r="D22" s="4" t="s">
        <v>49</v>
      </c>
      <c r="E22" s="4">
        <v>2.0</v>
      </c>
      <c r="F22" s="4" t="s">
        <v>17</v>
      </c>
      <c r="G22" s="4" t="s">
        <v>523</v>
      </c>
      <c r="H22" s="4" t="s">
        <v>524</v>
      </c>
      <c r="I22" s="4" t="s">
        <v>525</v>
      </c>
      <c r="J22" s="4" t="s">
        <v>526</v>
      </c>
      <c r="K22" s="5" t="str">
        <f>HYPERLINK("https://website.cs.vt.edu/people/administration/melissa-mcpeak.html","https://website.cs.vt.edu/people/administration/melissa-mcpeak.html")</f>
        <v>https://website.cs.vt.edu/people/administration/melissa-mcpeak.html</v>
      </c>
      <c r="L22" s="4" t="s">
        <v>527</v>
      </c>
      <c r="M22" s="4">
        <v>0.0</v>
      </c>
      <c r="N22" s="4">
        <v>1.0</v>
      </c>
      <c r="O22" s="4">
        <v>5.0</v>
      </c>
      <c r="P22" s="4">
        <v>1.0</v>
      </c>
      <c r="Q22" s="4">
        <v>1.0</v>
      </c>
      <c r="R22" s="4">
        <v>1.0</v>
      </c>
      <c r="S22" s="4">
        <v>0.0</v>
      </c>
      <c r="T22" s="4"/>
    </row>
    <row r="23" ht="15.75" customHeight="1">
      <c r="A23" s="6" t="s">
        <v>17</v>
      </c>
      <c r="B23" s="6" t="s">
        <v>42</v>
      </c>
      <c r="C23" s="6" t="s">
        <v>442</v>
      </c>
      <c r="D23" s="6" t="s">
        <v>49</v>
      </c>
      <c r="E23" s="6">
        <v>2.0</v>
      </c>
      <c r="F23" s="6" t="s">
        <v>17</v>
      </c>
      <c r="G23" s="6" t="s">
        <v>528</v>
      </c>
      <c r="H23" s="6" t="s">
        <v>529</v>
      </c>
      <c r="I23" s="6" t="s">
        <v>530</v>
      </c>
      <c r="J23" s="6" t="s">
        <v>531</v>
      </c>
      <c r="K23" s="7" t="str">
        <f>HYPERLINK("https://website.cs.vt.edu/people/administration/michael-davis.html","https://website.cs.vt.edu/people/administration/michael-davis.html")</f>
        <v>https://website.cs.vt.edu/people/administration/michael-davis.html</v>
      </c>
      <c r="L23" s="6" t="s">
        <v>532</v>
      </c>
      <c r="M23" s="6">
        <v>0.0</v>
      </c>
      <c r="N23" s="6">
        <v>0.0</v>
      </c>
      <c r="O23" s="6">
        <v>5.0</v>
      </c>
      <c r="P23" s="6">
        <v>0.0</v>
      </c>
      <c r="Q23" s="6">
        <v>1.0</v>
      </c>
      <c r="R23" s="6">
        <v>1.0</v>
      </c>
      <c r="S23" s="6">
        <v>0.0</v>
      </c>
      <c r="T23" s="6"/>
    </row>
    <row r="24" ht="15.75" customHeight="1">
      <c r="A24" s="4" t="s">
        <v>17</v>
      </c>
      <c r="B24" s="4" t="s">
        <v>42</v>
      </c>
      <c r="C24" s="4" t="s">
        <v>442</v>
      </c>
      <c r="D24" s="4" t="s">
        <v>49</v>
      </c>
      <c r="E24" s="4">
        <v>2.0</v>
      </c>
      <c r="F24" s="4" t="s">
        <v>17</v>
      </c>
      <c r="G24" s="4" t="s">
        <v>533</v>
      </c>
      <c r="H24" s="4" t="s">
        <v>534</v>
      </c>
      <c r="I24" s="4" t="s">
        <v>535</v>
      </c>
      <c r="J24" s="4" t="s">
        <v>536</v>
      </c>
      <c r="K24" s="5" t="str">
        <f>HYPERLINK("https://website.cs.vt.edu/people/administration/mike-thompson.html","https://website.cs.vt.edu/people/administration/mike-thompson.html")</f>
        <v>https://website.cs.vt.edu/people/administration/mike-thompson.html</v>
      </c>
      <c r="L24" s="4" t="s">
        <v>537</v>
      </c>
      <c r="M24" s="4">
        <v>0.0</v>
      </c>
      <c r="N24" s="4">
        <v>1.0</v>
      </c>
      <c r="O24" s="4">
        <v>5.0</v>
      </c>
      <c r="P24" s="4">
        <v>0.0</v>
      </c>
      <c r="Q24" s="4">
        <v>1.0</v>
      </c>
      <c r="R24" s="4">
        <v>1.0</v>
      </c>
      <c r="S24" s="4">
        <v>0.0</v>
      </c>
      <c r="T24" s="4"/>
    </row>
    <row r="25" ht="15.75" customHeight="1">
      <c r="A25" s="6" t="s">
        <v>17</v>
      </c>
      <c r="B25" s="6" t="s">
        <v>42</v>
      </c>
      <c r="C25" s="6" t="s">
        <v>442</v>
      </c>
      <c r="D25" s="6" t="s">
        <v>49</v>
      </c>
      <c r="E25" s="6">
        <v>2.0</v>
      </c>
      <c r="F25" s="6" t="s">
        <v>17</v>
      </c>
      <c r="G25" s="6" t="s">
        <v>538</v>
      </c>
      <c r="H25" s="6" t="s">
        <v>539</v>
      </c>
      <c r="I25" s="6" t="s">
        <v>540</v>
      </c>
      <c r="J25" s="6" t="s">
        <v>541</v>
      </c>
      <c r="K25" s="7" t="str">
        <f>HYPERLINK("https://website.cs.vt.edu/people/administration/richard-charles.html","https://website.cs.vt.edu/people/administration/richard-charles.html")</f>
        <v>https://website.cs.vt.edu/people/administration/richard-charles.html</v>
      </c>
      <c r="L25" s="6" t="s">
        <v>542</v>
      </c>
      <c r="M25" s="6">
        <v>0.0</v>
      </c>
      <c r="N25" s="6">
        <v>0.0</v>
      </c>
      <c r="O25" s="6">
        <v>5.0</v>
      </c>
      <c r="P25" s="6">
        <v>0.0</v>
      </c>
      <c r="Q25" s="6">
        <v>1.0</v>
      </c>
      <c r="R25" s="6">
        <v>1.0</v>
      </c>
      <c r="S25" s="6">
        <v>0.0</v>
      </c>
      <c r="T25" s="6"/>
    </row>
    <row r="26" ht="15.75" customHeight="1">
      <c r="A26" s="4" t="s">
        <v>17</v>
      </c>
      <c r="B26" s="4" t="s">
        <v>42</v>
      </c>
      <c r="C26" s="4" t="s">
        <v>442</v>
      </c>
      <c r="D26" s="4" t="s">
        <v>49</v>
      </c>
      <c r="E26" s="4">
        <v>2.0</v>
      </c>
      <c r="F26" s="4" t="s">
        <v>17</v>
      </c>
      <c r="G26" s="4" t="s">
        <v>543</v>
      </c>
      <c r="H26" s="4" t="s">
        <v>544</v>
      </c>
      <c r="I26" s="4" t="s">
        <v>545</v>
      </c>
      <c r="J26" s="4" t="s">
        <v>546</v>
      </c>
      <c r="K26" s="5" t="str">
        <f>HYPERLINK("https://website.cs.vt.edu/people/administration/rob-hunter.html","https://website.cs.vt.edu/people/administration/rob-hunter.html")</f>
        <v>https://website.cs.vt.edu/people/administration/rob-hunter.html</v>
      </c>
      <c r="L26" s="4" t="s">
        <v>547</v>
      </c>
      <c r="M26" s="4">
        <v>0.0</v>
      </c>
      <c r="N26" s="4">
        <v>1.0</v>
      </c>
      <c r="O26" s="4">
        <v>5.0</v>
      </c>
      <c r="P26" s="4">
        <v>0.0</v>
      </c>
      <c r="Q26" s="4">
        <v>1.0</v>
      </c>
      <c r="R26" s="4">
        <v>1.0</v>
      </c>
      <c r="S26" s="4">
        <v>0.0</v>
      </c>
      <c r="T26" s="4"/>
    </row>
    <row r="27" ht="15.75" customHeight="1">
      <c r="A27" s="6" t="s">
        <v>17</v>
      </c>
      <c r="B27" s="6" t="s">
        <v>42</v>
      </c>
      <c r="C27" s="6" t="s">
        <v>442</v>
      </c>
      <c r="D27" s="6" t="s">
        <v>49</v>
      </c>
      <c r="E27" s="6">
        <v>2.0</v>
      </c>
      <c r="F27" s="6" t="s">
        <v>17</v>
      </c>
      <c r="G27" s="6" t="s">
        <v>548</v>
      </c>
      <c r="H27" s="6" t="s">
        <v>549</v>
      </c>
      <c r="I27" s="6" t="s">
        <v>550</v>
      </c>
      <c r="J27" s="6" t="s">
        <v>551</v>
      </c>
      <c r="K27" s="7" t="str">
        <f>HYPERLINK("https://website.cs.vt.edu/people/administration/robert-marcum.html","https://website.cs.vt.edu/people/administration/robert-marcum.html")</f>
        <v>https://website.cs.vt.edu/people/administration/robert-marcum.html</v>
      </c>
      <c r="L27" s="6" t="s">
        <v>552</v>
      </c>
      <c r="M27" s="6">
        <v>0.0</v>
      </c>
      <c r="N27" s="6">
        <v>1.0</v>
      </c>
      <c r="O27" s="6">
        <v>5.0</v>
      </c>
      <c r="P27" s="6">
        <v>0.0</v>
      </c>
      <c r="Q27" s="6">
        <v>1.0</v>
      </c>
      <c r="R27" s="6">
        <v>1.0</v>
      </c>
      <c r="S27" s="6">
        <v>0.0</v>
      </c>
      <c r="T27" s="6"/>
    </row>
    <row r="28" ht="15.75" customHeight="1">
      <c r="A28" s="4" t="s">
        <v>17</v>
      </c>
      <c r="B28" s="4" t="s">
        <v>42</v>
      </c>
      <c r="C28" s="4" t="s">
        <v>442</v>
      </c>
      <c r="D28" s="4" t="s">
        <v>49</v>
      </c>
      <c r="E28" s="4">
        <v>2.0</v>
      </c>
      <c r="F28" s="4" t="s">
        <v>17</v>
      </c>
      <c r="G28" s="4" t="s">
        <v>553</v>
      </c>
      <c r="H28" s="4" t="s">
        <v>554</v>
      </c>
      <c r="I28" s="4" t="s">
        <v>555</v>
      </c>
      <c r="J28" s="4" t="s">
        <v>556</v>
      </c>
      <c r="K28" s="5" t="str">
        <f>HYPERLINK("https://website.cs.vt.edu/people/administration/samantha-pipkin.html","https://website.cs.vt.edu/people/administration/samantha-pipkin.html")</f>
        <v>https://website.cs.vt.edu/people/administration/samantha-pipkin.html</v>
      </c>
      <c r="L28" s="4" t="s">
        <v>557</v>
      </c>
      <c r="M28" s="4">
        <v>0.0</v>
      </c>
      <c r="N28" s="4">
        <v>1.0</v>
      </c>
      <c r="O28" s="4">
        <v>5.0</v>
      </c>
      <c r="P28" s="4">
        <v>0.0</v>
      </c>
      <c r="Q28" s="4">
        <v>1.0</v>
      </c>
      <c r="R28" s="4">
        <v>1.0</v>
      </c>
      <c r="S28" s="4">
        <v>0.0</v>
      </c>
      <c r="T28" s="4"/>
    </row>
    <row r="29" ht="15.75" customHeight="1">
      <c r="A29" s="6" t="s">
        <v>17</v>
      </c>
      <c r="B29" s="6" t="s">
        <v>42</v>
      </c>
      <c r="C29" s="6" t="s">
        <v>442</v>
      </c>
      <c r="D29" s="6" t="s">
        <v>49</v>
      </c>
      <c r="E29" s="6">
        <v>2.0</v>
      </c>
      <c r="F29" s="6" t="s">
        <v>17</v>
      </c>
      <c r="G29" s="6" t="s">
        <v>558</v>
      </c>
      <c r="H29" s="6" t="s">
        <v>559</v>
      </c>
      <c r="I29" s="6" t="s">
        <v>560</v>
      </c>
      <c r="J29" s="6" t="s">
        <v>561</v>
      </c>
      <c r="K29" s="7" t="str">
        <f>HYPERLINK("https://website.cs.vt.edu/people/administration/sara-coulson.html","https://website.cs.vt.edu/people/administration/sara-coulson.html")</f>
        <v>https://website.cs.vt.edu/people/administration/sara-coulson.html</v>
      </c>
      <c r="L29" s="6" t="s">
        <v>562</v>
      </c>
      <c r="M29" s="6">
        <v>0.0</v>
      </c>
      <c r="N29" s="6">
        <v>1.0</v>
      </c>
      <c r="O29" s="6">
        <v>5.0</v>
      </c>
      <c r="P29" s="6">
        <v>1.0</v>
      </c>
      <c r="Q29" s="6">
        <v>1.0</v>
      </c>
      <c r="R29" s="6">
        <v>1.0</v>
      </c>
      <c r="S29" s="6">
        <v>0.0</v>
      </c>
      <c r="T29" s="6"/>
    </row>
    <row r="30" ht="15.75" customHeight="1">
      <c r="A30" s="4" t="s">
        <v>17</v>
      </c>
      <c r="B30" s="4" t="s">
        <v>42</v>
      </c>
      <c r="C30" s="4" t="s">
        <v>442</v>
      </c>
      <c r="D30" s="4" t="s">
        <v>49</v>
      </c>
      <c r="E30" s="4">
        <v>2.0</v>
      </c>
      <c r="F30" s="4" t="s">
        <v>17</v>
      </c>
      <c r="G30" s="4" t="s">
        <v>563</v>
      </c>
      <c r="H30" s="4" t="s">
        <v>564</v>
      </c>
      <c r="I30" s="4" t="s">
        <v>565</v>
      </c>
      <c r="J30" s="4" t="s">
        <v>566</v>
      </c>
      <c r="K30" s="5" t="str">
        <f>HYPERLINK("https://website.cs.vt.edu/people/administration/sharon-kinder-potter.html","https://website.cs.vt.edu/people/administration/sharon-kinder-potter.html")</f>
        <v>https://website.cs.vt.edu/people/administration/sharon-kinder-potter.html</v>
      </c>
      <c r="L30" s="4" t="s">
        <v>567</v>
      </c>
      <c r="M30" s="4">
        <v>0.0</v>
      </c>
      <c r="N30" s="4">
        <v>1.0</v>
      </c>
      <c r="O30" s="4">
        <v>5.0</v>
      </c>
      <c r="P30" s="4">
        <v>0.0</v>
      </c>
      <c r="Q30" s="4">
        <v>1.0</v>
      </c>
      <c r="R30" s="4">
        <v>1.0</v>
      </c>
      <c r="S30" s="4">
        <v>0.0</v>
      </c>
      <c r="T30" s="4"/>
    </row>
    <row r="31" ht="15.75" customHeight="1">
      <c r="A31" s="6" t="s">
        <v>17</v>
      </c>
      <c r="B31" s="6" t="s">
        <v>42</v>
      </c>
      <c r="C31" s="6" t="s">
        <v>442</v>
      </c>
      <c r="D31" s="6" t="s">
        <v>49</v>
      </c>
      <c r="E31" s="6">
        <v>2.0</v>
      </c>
      <c r="F31" s="6" t="s">
        <v>17</v>
      </c>
      <c r="G31" s="6" t="s">
        <v>568</v>
      </c>
      <c r="H31" s="6" t="s">
        <v>569</v>
      </c>
      <c r="I31" s="6" t="s">
        <v>570</v>
      </c>
      <c r="J31" s="6" t="s">
        <v>571</v>
      </c>
      <c r="K31" s="7" t="str">
        <f>HYPERLINK("https://website.cs.vt.edu/people/administration/sheila-clark.html","https://website.cs.vt.edu/people/administration/sheila-clark.html")</f>
        <v>https://website.cs.vt.edu/people/administration/sheila-clark.html</v>
      </c>
      <c r="L31" s="6" t="s">
        <v>572</v>
      </c>
      <c r="M31" s="6">
        <v>0.0</v>
      </c>
      <c r="N31" s="6">
        <v>1.0</v>
      </c>
      <c r="O31" s="6">
        <v>5.0</v>
      </c>
      <c r="P31" s="6">
        <v>0.0</v>
      </c>
      <c r="Q31" s="6">
        <v>1.0</v>
      </c>
      <c r="R31" s="6">
        <v>1.0</v>
      </c>
      <c r="S31" s="6">
        <v>0.0</v>
      </c>
      <c r="T31" s="6"/>
    </row>
    <row r="32" ht="15.75" customHeight="1">
      <c r="A32" s="4" t="s">
        <v>17</v>
      </c>
      <c r="B32" s="4" t="s">
        <v>42</v>
      </c>
      <c r="C32" s="4" t="s">
        <v>442</v>
      </c>
      <c r="D32" s="4" t="s">
        <v>49</v>
      </c>
      <c r="E32" s="4">
        <v>2.0</v>
      </c>
      <c r="F32" s="4" t="s">
        <v>17</v>
      </c>
      <c r="G32" s="4" t="s">
        <v>573</v>
      </c>
      <c r="H32" s="4" t="s">
        <v>574</v>
      </c>
      <c r="I32" s="4" t="s">
        <v>575</v>
      </c>
      <c r="J32" s="4" t="s">
        <v>576</v>
      </c>
      <c r="K32" s="5" t="str">
        <f>HYPERLINK("https://website.cs.vt.edu/people/administration/teresa-hall.html","https://website.cs.vt.edu/people/administration/teresa-hall.html")</f>
        <v>https://website.cs.vt.edu/people/administration/teresa-hall.html</v>
      </c>
      <c r="L32" s="4" t="s">
        <v>577</v>
      </c>
      <c r="M32" s="4">
        <v>0.0</v>
      </c>
      <c r="N32" s="4">
        <v>1.0</v>
      </c>
      <c r="O32" s="4">
        <v>5.0</v>
      </c>
      <c r="P32" s="4">
        <v>0.0</v>
      </c>
      <c r="Q32" s="4">
        <v>1.0</v>
      </c>
      <c r="R32" s="4">
        <v>1.0</v>
      </c>
      <c r="S32" s="4">
        <v>0.0</v>
      </c>
      <c r="T32" s="4"/>
    </row>
    <row r="33" ht="15.75" customHeight="1">
      <c r="A33" s="6" t="s">
        <v>17</v>
      </c>
      <c r="B33" s="6" t="s">
        <v>42</v>
      </c>
      <c r="C33" s="6" t="s">
        <v>442</v>
      </c>
      <c r="D33" s="6" t="s">
        <v>49</v>
      </c>
      <c r="E33" s="6">
        <v>2.0</v>
      </c>
      <c r="F33" s="6" t="s">
        <v>17</v>
      </c>
      <c r="G33" s="6" t="s">
        <v>578</v>
      </c>
      <c r="H33" s="6" t="s">
        <v>579</v>
      </c>
      <c r="I33" s="6" t="s">
        <v>580</v>
      </c>
      <c r="J33" s="6" t="s">
        <v>581</v>
      </c>
      <c r="K33" s="7" t="str">
        <f>HYPERLINK("https://website.cs.vt.edu/people/administration/tonia-moxley.html","https://website.cs.vt.edu/people/administration/tonia-moxley.html")</f>
        <v>https://website.cs.vt.edu/people/administration/tonia-moxley.html</v>
      </c>
      <c r="L33" s="6" t="s">
        <v>582</v>
      </c>
      <c r="M33" s="6">
        <v>0.0</v>
      </c>
      <c r="N33" s="6">
        <v>1.0</v>
      </c>
      <c r="O33" s="6">
        <v>5.0</v>
      </c>
      <c r="P33" s="6">
        <v>0.0</v>
      </c>
      <c r="Q33" s="6">
        <v>1.0</v>
      </c>
      <c r="R33" s="6">
        <v>1.0</v>
      </c>
      <c r="S33" s="6">
        <v>0.0</v>
      </c>
      <c r="T33" s="6"/>
    </row>
    <row r="34" ht="15.75" customHeight="1">
      <c r="A34" s="4" t="s">
        <v>17</v>
      </c>
      <c r="B34" s="4" t="s">
        <v>42</v>
      </c>
      <c r="C34" s="4" t="s">
        <v>583</v>
      </c>
      <c r="D34" s="4" t="s">
        <v>50</v>
      </c>
      <c r="E34" s="4">
        <v>2.0</v>
      </c>
      <c r="F34" s="4" t="s">
        <v>17</v>
      </c>
      <c r="G34" s="4" t="s">
        <v>584</v>
      </c>
      <c r="H34" s="4" t="s">
        <v>585</v>
      </c>
      <c r="I34" s="4" t="s">
        <v>586</v>
      </c>
      <c r="J34" s="4" t="s">
        <v>587</v>
      </c>
      <c r="K34" s="5" t="str">
        <f>HYPERLINK("https://website.cs.vt.edu/people/advisory-board/antuan-byalik.html","https://website.cs.vt.edu/people/advisory-board/antuan-byalik.html")</f>
        <v>https://website.cs.vt.edu/people/advisory-board/antuan-byalik.html</v>
      </c>
      <c r="L34" s="4" t="s">
        <v>588</v>
      </c>
      <c r="M34" s="4">
        <v>0.0</v>
      </c>
      <c r="N34" s="4">
        <v>0.0</v>
      </c>
      <c r="O34" s="4">
        <v>0.0</v>
      </c>
      <c r="P34" s="4">
        <v>0.0</v>
      </c>
      <c r="Q34" s="4">
        <v>1.0</v>
      </c>
      <c r="R34" s="4">
        <v>1.0</v>
      </c>
      <c r="S34" s="4">
        <v>0.0</v>
      </c>
      <c r="T34" s="4"/>
    </row>
    <row r="35" ht="15.75" customHeight="1">
      <c r="A35" s="6" t="s">
        <v>17</v>
      </c>
      <c r="B35" s="6" t="s">
        <v>42</v>
      </c>
      <c r="C35" s="6" t="s">
        <v>583</v>
      </c>
      <c r="D35" s="6" t="s">
        <v>50</v>
      </c>
      <c r="E35" s="6">
        <v>2.0</v>
      </c>
      <c r="F35" s="6" t="s">
        <v>17</v>
      </c>
      <c r="G35" s="6" t="s">
        <v>589</v>
      </c>
      <c r="H35" s="6" t="s">
        <v>590</v>
      </c>
      <c r="I35" s="6" t="s">
        <v>591</v>
      </c>
      <c r="J35" s="6" t="s">
        <v>592</v>
      </c>
      <c r="K35" s="7" t="str">
        <f>HYPERLINK("https://website.cs.vt.edu/people/advisory-board/beatriz-diaz-acosta.html","https://website.cs.vt.edu/people/advisory-board/beatriz-diaz-acosta.html")</f>
        <v>https://website.cs.vt.edu/people/advisory-board/beatriz-diaz-acosta.html</v>
      </c>
      <c r="L35" s="6" t="s">
        <v>593</v>
      </c>
      <c r="M35" s="6">
        <v>0.0</v>
      </c>
      <c r="N35" s="6">
        <v>0.0</v>
      </c>
      <c r="O35" s="6">
        <v>0.0</v>
      </c>
      <c r="P35" s="6">
        <v>0.0</v>
      </c>
      <c r="Q35" s="6">
        <v>1.0</v>
      </c>
      <c r="R35" s="6">
        <v>1.0</v>
      </c>
      <c r="S35" s="6">
        <v>0.0</v>
      </c>
      <c r="T35" s="6"/>
    </row>
    <row r="36" ht="15.75" customHeight="1">
      <c r="A36" s="4" t="s">
        <v>17</v>
      </c>
      <c r="B36" s="4" t="s">
        <v>42</v>
      </c>
      <c r="C36" s="4" t="s">
        <v>583</v>
      </c>
      <c r="D36" s="4" t="s">
        <v>50</v>
      </c>
      <c r="E36" s="4">
        <v>2.0</v>
      </c>
      <c r="F36" s="4" t="s">
        <v>17</v>
      </c>
      <c r="G36" s="4" t="s">
        <v>594</v>
      </c>
      <c r="H36" s="4" t="s">
        <v>595</v>
      </c>
      <c r="I36" s="4" t="s">
        <v>596</v>
      </c>
      <c r="J36" s="4" t="s">
        <v>597</v>
      </c>
      <c r="K36" s="5" t="str">
        <f>HYPERLINK("https://website.cs.vt.edu/people/advisory-board/chris-bryan.html","https://website.cs.vt.edu/people/advisory-board/chris-bryan.html")</f>
        <v>https://website.cs.vt.edu/people/advisory-board/chris-bryan.html</v>
      </c>
      <c r="L36" s="4" t="s">
        <v>598</v>
      </c>
      <c r="M36" s="4">
        <v>0.0</v>
      </c>
      <c r="N36" s="4">
        <v>0.0</v>
      </c>
      <c r="O36" s="4">
        <v>0.0</v>
      </c>
      <c r="P36" s="4">
        <v>0.0</v>
      </c>
      <c r="Q36" s="4">
        <v>1.0</v>
      </c>
      <c r="R36" s="4">
        <v>1.0</v>
      </c>
      <c r="S36" s="4">
        <v>0.0</v>
      </c>
      <c r="T36" s="4"/>
    </row>
    <row r="37" ht="15.75" customHeight="1">
      <c r="A37" s="6" t="s">
        <v>17</v>
      </c>
      <c r="B37" s="6" t="s">
        <v>42</v>
      </c>
      <c r="C37" s="6" t="s">
        <v>583</v>
      </c>
      <c r="D37" s="6" t="s">
        <v>50</v>
      </c>
      <c r="E37" s="6">
        <v>2.0</v>
      </c>
      <c r="F37" s="6" t="s">
        <v>17</v>
      </c>
      <c r="G37" s="6" t="s">
        <v>599</v>
      </c>
      <c r="H37" s="6" t="s">
        <v>600</v>
      </c>
      <c r="I37" s="6" t="s">
        <v>601</v>
      </c>
      <c r="J37" s="6" t="s">
        <v>602</v>
      </c>
      <c r="K37" s="7" t="str">
        <f>HYPERLINK("https://website.cs.vt.edu/people/advisory-board/edgargdo-vega.html","https://website.cs.vt.edu/people/advisory-board/edgargdo-vega.html")</f>
        <v>https://website.cs.vt.edu/people/advisory-board/edgargdo-vega.html</v>
      </c>
      <c r="L37" s="6" t="s">
        <v>603</v>
      </c>
      <c r="M37" s="6">
        <v>1.0</v>
      </c>
      <c r="N37" s="6">
        <v>1.0</v>
      </c>
      <c r="O37" s="6">
        <v>0.0</v>
      </c>
      <c r="P37" s="6">
        <v>0.0</v>
      </c>
      <c r="Q37" s="6">
        <v>1.0</v>
      </c>
      <c r="R37" s="6">
        <v>1.0</v>
      </c>
      <c r="S37" s="6">
        <v>0.0</v>
      </c>
      <c r="T37" s="6"/>
    </row>
    <row r="38" ht="15.75" customHeight="1">
      <c r="A38" s="4" t="s">
        <v>17</v>
      </c>
      <c r="B38" s="4" t="s">
        <v>42</v>
      </c>
      <c r="C38" s="4" t="s">
        <v>583</v>
      </c>
      <c r="D38" s="4" t="s">
        <v>50</v>
      </c>
      <c r="E38" s="4">
        <v>2.0</v>
      </c>
      <c r="F38" s="4" t="s">
        <v>17</v>
      </c>
      <c r="G38" s="4" t="s">
        <v>604</v>
      </c>
      <c r="H38" s="4" t="s">
        <v>605</v>
      </c>
      <c r="I38" s="4" t="s">
        <v>606</v>
      </c>
      <c r="J38" s="4" t="s">
        <v>607</v>
      </c>
      <c r="K38" s="5" t="str">
        <f>HYPERLINK("https://website.cs.vt.edu/people/advisory-board/jai-sundararaman.html","https://website.cs.vt.edu/people/advisory-board/jai-sundararaman.html")</f>
        <v>https://website.cs.vt.edu/people/advisory-board/jai-sundararaman.html</v>
      </c>
      <c r="L38" s="4" t="s">
        <v>608</v>
      </c>
      <c r="M38" s="4">
        <v>1.0</v>
      </c>
      <c r="N38" s="4">
        <v>1.0</v>
      </c>
      <c r="O38" s="4">
        <v>0.0</v>
      </c>
      <c r="P38" s="4">
        <v>0.0</v>
      </c>
      <c r="Q38" s="4">
        <v>1.0</v>
      </c>
      <c r="R38" s="4">
        <v>1.0</v>
      </c>
      <c r="S38" s="4">
        <v>0.0</v>
      </c>
      <c r="T38" s="4"/>
    </row>
    <row r="39" ht="15.75" customHeight="1">
      <c r="A39" s="6" t="s">
        <v>17</v>
      </c>
      <c r="B39" s="6" t="s">
        <v>42</v>
      </c>
      <c r="C39" s="6" t="s">
        <v>583</v>
      </c>
      <c r="D39" s="6" t="s">
        <v>50</v>
      </c>
      <c r="E39" s="6">
        <v>2.0</v>
      </c>
      <c r="F39" s="6" t="s">
        <v>17</v>
      </c>
      <c r="G39" s="6" t="s">
        <v>609</v>
      </c>
      <c r="H39" s="6" t="s">
        <v>610</v>
      </c>
      <c r="I39" s="6" t="s">
        <v>611</v>
      </c>
      <c r="J39" s="6" t="s">
        <v>612</v>
      </c>
      <c r="K39" s="7" t="str">
        <f>HYPERLINK("https://website.cs.vt.edu/people/advisory-board/jason-snook.html","https://website.cs.vt.edu/people/advisory-board/jason-snook.html")</f>
        <v>https://website.cs.vt.edu/people/advisory-board/jason-snook.html</v>
      </c>
      <c r="L39" s="6" t="s">
        <v>613</v>
      </c>
      <c r="M39" s="6">
        <v>1.0</v>
      </c>
      <c r="N39" s="6">
        <v>1.0</v>
      </c>
      <c r="O39" s="6">
        <v>0.0</v>
      </c>
      <c r="P39" s="6">
        <v>0.0</v>
      </c>
      <c r="Q39" s="6">
        <v>1.0</v>
      </c>
      <c r="R39" s="6">
        <v>1.0</v>
      </c>
      <c r="S39" s="6">
        <v>0.0</v>
      </c>
      <c r="T39" s="6"/>
    </row>
    <row r="40" ht="15.75" customHeight="1">
      <c r="A40" s="4" t="s">
        <v>17</v>
      </c>
      <c r="B40" s="4" t="s">
        <v>42</v>
      </c>
      <c r="C40" s="4" t="s">
        <v>583</v>
      </c>
      <c r="D40" s="4" t="s">
        <v>50</v>
      </c>
      <c r="E40" s="4">
        <v>2.0</v>
      </c>
      <c r="F40" s="4" t="s">
        <v>17</v>
      </c>
      <c r="G40" s="4" t="s">
        <v>614</v>
      </c>
      <c r="H40" s="4" t="s">
        <v>615</v>
      </c>
      <c r="I40" s="4" t="s">
        <v>616</v>
      </c>
      <c r="J40" s="4" t="s">
        <v>617</v>
      </c>
      <c r="K40" s="5" t="str">
        <f>HYPERLINK("https://website.cs.vt.edu/people/advisory-board/jeff-bogdan.html","https://website.cs.vt.edu/people/advisory-board/jeff-bogdan.html")</f>
        <v>https://website.cs.vt.edu/people/advisory-board/jeff-bogdan.html</v>
      </c>
      <c r="L40" s="4" t="s">
        <v>618</v>
      </c>
      <c r="M40" s="4">
        <v>0.0</v>
      </c>
      <c r="N40" s="4">
        <v>0.0</v>
      </c>
      <c r="O40" s="4">
        <v>0.0</v>
      </c>
      <c r="P40" s="4">
        <v>1.0</v>
      </c>
      <c r="Q40" s="4">
        <v>1.0</v>
      </c>
      <c r="R40" s="4">
        <v>1.0</v>
      </c>
      <c r="S40" s="4">
        <v>0.0</v>
      </c>
      <c r="T40" s="4"/>
    </row>
    <row r="41" ht="15.75" customHeight="1">
      <c r="A41" s="6" t="s">
        <v>17</v>
      </c>
      <c r="B41" s="6" t="s">
        <v>42</v>
      </c>
      <c r="C41" s="6" t="s">
        <v>583</v>
      </c>
      <c r="D41" s="6" t="s">
        <v>50</v>
      </c>
      <c r="E41" s="6">
        <v>2.0</v>
      </c>
      <c r="F41" s="6" t="s">
        <v>17</v>
      </c>
      <c r="G41" s="6" t="s">
        <v>619</v>
      </c>
      <c r="H41" s="6" t="s">
        <v>620</v>
      </c>
      <c r="I41" s="6" t="s">
        <v>621</v>
      </c>
      <c r="J41" s="6" t="s">
        <v>622</v>
      </c>
      <c r="K41" s="7" t="str">
        <f>HYPERLINK("https://website.cs.vt.edu/people/advisory-board/karla-gill.html","https://website.cs.vt.edu/people/advisory-board/karla-gill.html")</f>
        <v>https://website.cs.vt.edu/people/advisory-board/karla-gill.html</v>
      </c>
      <c r="L41" s="6" t="s">
        <v>623</v>
      </c>
      <c r="M41" s="6">
        <v>1.0</v>
      </c>
      <c r="N41" s="6">
        <v>1.0</v>
      </c>
      <c r="O41" s="6">
        <v>0.0</v>
      </c>
      <c r="P41" s="6">
        <v>0.0</v>
      </c>
      <c r="Q41" s="6">
        <v>1.0</v>
      </c>
      <c r="R41" s="6">
        <v>1.0</v>
      </c>
      <c r="S41" s="6">
        <v>0.0</v>
      </c>
      <c r="T41" s="6"/>
    </row>
    <row r="42" ht="15.75" customHeight="1">
      <c r="A42" s="4" t="s">
        <v>17</v>
      </c>
      <c r="B42" s="4" t="s">
        <v>42</v>
      </c>
      <c r="C42" s="4" t="s">
        <v>583</v>
      </c>
      <c r="D42" s="4" t="s">
        <v>50</v>
      </c>
      <c r="E42" s="4">
        <v>2.0</v>
      </c>
      <c r="F42" s="4" t="s">
        <v>17</v>
      </c>
      <c r="G42" s="4" t="s">
        <v>624</v>
      </c>
      <c r="H42" s="4" t="s">
        <v>625</v>
      </c>
      <c r="I42" s="4" t="s">
        <v>626</v>
      </c>
      <c r="J42" s="4" t="s">
        <v>627</v>
      </c>
      <c r="K42" s="5" t="str">
        <f>HYPERLINK("https://website.cs.vt.edu/people/advisory-board/lisa-finneran.html","https://website.cs.vt.edu/people/advisory-board/lisa-finneran.html")</f>
        <v>https://website.cs.vt.edu/people/advisory-board/lisa-finneran.html</v>
      </c>
      <c r="L42" s="4" t="s">
        <v>628</v>
      </c>
      <c r="M42" s="4">
        <v>1.0</v>
      </c>
      <c r="N42" s="4">
        <v>1.0</v>
      </c>
      <c r="O42" s="4">
        <v>0.0</v>
      </c>
      <c r="P42" s="4">
        <v>0.0</v>
      </c>
      <c r="Q42" s="4">
        <v>1.0</v>
      </c>
      <c r="R42" s="4">
        <v>1.0</v>
      </c>
      <c r="S42" s="4">
        <v>0.0</v>
      </c>
      <c r="T42" s="4"/>
    </row>
    <row r="43" ht="15.75" customHeight="1">
      <c r="A43" s="6" t="s">
        <v>17</v>
      </c>
      <c r="B43" s="6" t="s">
        <v>42</v>
      </c>
      <c r="C43" s="6" t="s">
        <v>583</v>
      </c>
      <c r="D43" s="6" t="s">
        <v>50</v>
      </c>
      <c r="E43" s="6">
        <v>2.0</v>
      </c>
      <c r="F43" s="6" t="s">
        <v>17</v>
      </c>
      <c r="G43" s="6" t="s">
        <v>629</v>
      </c>
      <c r="H43" s="6" t="s">
        <v>630</v>
      </c>
      <c r="I43" s="6" t="s">
        <v>631</v>
      </c>
      <c r="J43" s="6" t="s">
        <v>632</v>
      </c>
      <c r="K43" s="7" t="str">
        <f>HYPERLINK("https://website.cs.vt.edu/people/advisory-board/mark-shapiro.html","https://website.cs.vt.edu/people/advisory-board/mark-shapiro.html")</f>
        <v>https://website.cs.vt.edu/people/advisory-board/mark-shapiro.html</v>
      </c>
      <c r="L43" s="6" t="s">
        <v>633</v>
      </c>
      <c r="M43" s="6">
        <v>1.0</v>
      </c>
      <c r="N43" s="6">
        <v>1.0</v>
      </c>
      <c r="O43" s="6">
        <v>0.0</v>
      </c>
      <c r="P43" s="6">
        <v>0.0</v>
      </c>
      <c r="Q43" s="6">
        <v>1.0</v>
      </c>
      <c r="R43" s="6">
        <v>1.0</v>
      </c>
      <c r="S43" s="6">
        <v>0.0</v>
      </c>
      <c r="T43" s="6"/>
    </row>
    <row r="44" ht="15.75" customHeight="1">
      <c r="A44" s="4" t="s">
        <v>17</v>
      </c>
      <c r="B44" s="4" t="s">
        <v>42</v>
      </c>
      <c r="C44" s="4" t="s">
        <v>583</v>
      </c>
      <c r="D44" s="4" t="s">
        <v>50</v>
      </c>
      <c r="E44" s="4">
        <v>2.0</v>
      </c>
      <c r="F44" s="4" t="s">
        <v>17</v>
      </c>
      <c r="G44" s="4" t="s">
        <v>634</v>
      </c>
      <c r="H44" s="4" t="s">
        <v>635</v>
      </c>
      <c r="I44" s="4" t="s">
        <v>636</v>
      </c>
      <c r="J44" s="4" t="s">
        <v>637</v>
      </c>
      <c r="K44" s="5" t="str">
        <f>HYPERLINK("https://website.cs.vt.edu/people/advisory-board/matt-mchugh.html","https://website.cs.vt.edu/people/advisory-board/matt-mchugh.html")</f>
        <v>https://website.cs.vt.edu/people/advisory-board/matt-mchugh.html</v>
      </c>
      <c r="L44" s="4" t="s">
        <v>638</v>
      </c>
      <c r="M44" s="4">
        <v>1.0</v>
      </c>
      <c r="N44" s="4">
        <v>1.0</v>
      </c>
      <c r="O44" s="4">
        <v>0.0</v>
      </c>
      <c r="P44" s="4">
        <v>0.0</v>
      </c>
      <c r="Q44" s="4">
        <v>1.0</v>
      </c>
      <c r="R44" s="4">
        <v>1.0</v>
      </c>
      <c r="S44" s="4">
        <v>0.0</v>
      </c>
      <c r="T44" s="4"/>
    </row>
    <row r="45" ht="15.75" customHeight="1">
      <c r="A45" s="6" t="s">
        <v>17</v>
      </c>
      <c r="B45" s="6" t="s">
        <v>42</v>
      </c>
      <c r="C45" s="6" t="s">
        <v>583</v>
      </c>
      <c r="D45" s="6" t="s">
        <v>50</v>
      </c>
      <c r="E45" s="6">
        <v>2.0</v>
      </c>
      <c r="F45" s="6" t="s">
        <v>17</v>
      </c>
      <c r="G45" s="6" t="s">
        <v>639</v>
      </c>
      <c r="H45" s="6" t="s">
        <v>640</v>
      </c>
      <c r="I45" s="6" t="s">
        <v>641</v>
      </c>
      <c r="J45" s="6" t="s">
        <v>642</v>
      </c>
      <c r="K45" s="7" t="str">
        <f>HYPERLINK("https://website.cs.vt.edu/people/advisory-board/meg-dickey-kurdziolek.html","https://website.cs.vt.edu/people/advisory-board/meg-dickey-kurdziolek.html")</f>
        <v>https://website.cs.vt.edu/people/advisory-board/meg-dickey-kurdziolek.html</v>
      </c>
      <c r="L45" s="6" t="s">
        <v>643</v>
      </c>
      <c r="M45" s="6">
        <v>1.0</v>
      </c>
      <c r="N45" s="6">
        <v>1.0</v>
      </c>
      <c r="O45" s="6">
        <v>0.0</v>
      </c>
      <c r="P45" s="6">
        <v>0.0</v>
      </c>
      <c r="Q45" s="6">
        <v>1.0</v>
      </c>
      <c r="R45" s="6">
        <v>1.0</v>
      </c>
      <c r="S45" s="6">
        <v>0.0</v>
      </c>
      <c r="T45" s="6"/>
    </row>
    <row r="46" ht="15.75" customHeight="1">
      <c r="A46" s="4" t="s">
        <v>17</v>
      </c>
      <c r="B46" s="4" t="s">
        <v>42</v>
      </c>
      <c r="C46" s="4" t="s">
        <v>583</v>
      </c>
      <c r="D46" s="4" t="s">
        <v>50</v>
      </c>
      <c r="E46" s="4">
        <v>2.0</v>
      </c>
      <c r="F46" s="4" t="s">
        <v>17</v>
      </c>
      <c r="G46" s="4" t="s">
        <v>644</v>
      </c>
      <c r="H46" s="4" t="s">
        <v>645</v>
      </c>
      <c r="I46" s="4" t="s">
        <v>646</v>
      </c>
      <c r="J46" s="4" t="s">
        <v>647</v>
      </c>
      <c r="K46" s="5" t="str">
        <f>HYPERLINK("https://website.cs.vt.edu/people/advisory-board/megan-underwood.html","https://website.cs.vt.edu/people/advisory-board/megan-underwood.html")</f>
        <v>https://website.cs.vt.edu/people/advisory-board/megan-underwood.html</v>
      </c>
      <c r="L46" s="4" t="s">
        <v>648</v>
      </c>
      <c r="M46" s="4">
        <v>1.0</v>
      </c>
      <c r="N46" s="4">
        <v>1.0</v>
      </c>
      <c r="O46" s="4">
        <v>0.0</v>
      </c>
      <c r="P46" s="4">
        <v>0.0</v>
      </c>
      <c r="Q46" s="4">
        <v>1.0</v>
      </c>
      <c r="R46" s="4">
        <v>1.0</v>
      </c>
      <c r="S46" s="4">
        <v>0.0</v>
      </c>
      <c r="T46" s="4"/>
    </row>
    <row r="47" ht="15.75" customHeight="1">
      <c r="A47" s="6" t="s">
        <v>17</v>
      </c>
      <c r="B47" s="6" t="s">
        <v>42</v>
      </c>
      <c r="C47" s="6" t="s">
        <v>583</v>
      </c>
      <c r="D47" s="6" t="s">
        <v>50</v>
      </c>
      <c r="E47" s="6">
        <v>2.0</v>
      </c>
      <c r="F47" s="6" t="s">
        <v>17</v>
      </c>
      <c r="G47" s="6" t="s">
        <v>649</v>
      </c>
      <c r="H47" s="6" t="s">
        <v>650</v>
      </c>
      <c r="I47" s="6" t="s">
        <v>651</v>
      </c>
      <c r="J47" s="6" t="s">
        <v>652</v>
      </c>
      <c r="K47" s="7" t="str">
        <f>HYPERLINK("https://website.cs.vt.edu/people/advisory-board/rekha-bhogaraju.html","https://website.cs.vt.edu/people/advisory-board/rekha-bhogaraju.html")</f>
        <v>https://website.cs.vt.edu/people/advisory-board/rekha-bhogaraju.html</v>
      </c>
      <c r="L47" s="6" t="s">
        <v>653</v>
      </c>
      <c r="M47" s="6">
        <v>0.0</v>
      </c>
      <c r="N47" s="6">
        <v>0.0</v>
      </c>
      <c r="O47" s="6">
        <v>0.0</v>
      </c>
      <c r="P47" s="6">
        <v>0.0</v>
      </c>
      <c r="Q47" s="6">
        <v>1.0</v>
      </c>
      <c r="R47" s="6">
        <v>1.0</v>
      </c>
      <c r="S47" s="6">
        <v>0.0</v>
      </c>
      <c r="T47" s="6"/>
    </row>
    <row r="48" ht="15.75" customHeight="1">
      <c r="A48" s="4" t="s">
        <v>17</v>
      </c>
      <c r="B48" s="4" t="s">
        <v>42</v>
      </c>
      <c r="C48" s="4" t="s">
        <v>583</v>
      </c>
      <c r="D48" s="4" t="s">
        <v>50</v>
      </c>
      <c r="E48" s="4">
        <v>2.0</v>
      </c>
      <c r="F48" s="4" t="s">
        <v>17</v>
      </c>
      <c r="G48" s="4" t="s">
        <v>654</v>
      </c>
      <c r="H48" s="4" t="s">
        <v>655</v>
      </c>
      <c r="I48" s="4" t="s">
        <v>656</v>
      </c>
      <c r="J48" s="4" t="s">
        <v>657</v>
      </c>
      <c r="K48" s="5" t="str">
        <f>HYPERLINK("https://website.cs.vt.edu/people/advisory-board/wayne-monk.html","https://website.cs.vt.edu/people/advisory-board/wayne-monk.html")</f>
        <v>https://website.cs.vt.edu/people/advisory-board/wayne-monk.html</v>
      </c>
      <c r="L48" s="4" t="s">
        <v>658</v>
      </c>
      <c r="M48" s="4">
        <v>1.0</v>
      </c>
      <c r="N48" s="4">
        <v>1.0</v>
      </c>
      <c r="O48" s="4">
        <v>0.0</v>
      </c>
      <c r="P48" s="4">
        <v>0.0</v>
      </c>
      <c r="Q48" s="4">
        <v>1.0</v>
      </c>
      <c r="R48" s="4">
        <v>1.0</v>
      </c>
      <c r="S48" s="4">
        <v>0.0</v>
      </c>
      <c r="T48" s="4"/>
    </row>
    <row r="49" ht="15.75" customHeight="1">
      <c r="A49" s="6" t="s">
        <v>17</v>
      </c>
      <c r="B49" s="6" t="s">
        <v>42</v>
      </c>
      <c r="C49" s="6" t="s">
        <v>659</v>
      </c>
      <c r="D49" s="6" t="s">
        <v>51</v>
      </c>
      <c r="E49" s="6">
        <v>2.0</v>
      </c>
      <c r="F49" s="6" t="s">
        <v>17</v>
      </c>
      <c r="G49" s="6" t="s">
        <v>660</v>
      </c>
      <c r="H49" s="6" t="s">
        <v>661</v>
      </c>
      <c r="I49" s="6" t="s">
        <v>662</v>
      </c>
      <c r="J49" s="6" t="s">
        <v>663</v>
      </c>
      <c r="K49" s="7" t="str">
        <f>HYPERLINK("https://website.cs.vt.edu/people/faculty/adrian-sandu.html","https://website.cs.vt.edu/people/faculty/adrian-sandu.html")</f>
        <v>https://website.cs.vt.edu/people/faculty/adrian-sandu.html</v>
      </c>
      <c r="L49" s="6" t="s">
        <v>664</v>
      </c>
      <c r="M49" s="6">
        <v>0.0</v>
      </c>
      <c r="N49" s="6">
        <v>1.0</v>
      </c>
      <c r="O49" s="6">
        <v>0.0</v>
      </c>
      <c r="P49" s="6">
        <v>0.0</v>
      </c>
      <c r="Q49" s="6">
        <v>1.0</v>
      </c>
      <c r="R49" s="6">
        <v>1.0</v>
      </c>
      <c r="S49" s="6">
        <v>0.0</v>
      </c>
      <c r="T49" s="6"/>
    </row>
    <row r="50" ht="15.75" customHeight="1">
      <c r="A50" s="4" t="s">
        <v>17</v>
      </c>
      <c r="B50" s="4" t="s">
        <v>42</v>
      </c>
      <c r="C50" s="4" t="s">
        <v>659</v>
      </c>
      <c r="D50" s="4" t="s">
        <v>51</v>
      </c>
      <c r="E50" s="4">
        <v>2.0</v>
      </c>
      <c r="F50" s="4" t="s">
        <v>17</v>
      </c>
      <c r="G50" s="4" t="s">
        <v>665</v>
      </c>
      <c r="H50" s="4" t="s">
        <v>666</v>
      </c>
      <c r="I50" s="4" t="s">
        <v>667</v>
      </c>
      <c r="J50" s="4" t="s">
        <v>668</v>
      </c>
      <c r="K50" s="5" t="str">
        <f>HYPERLINK("https://website.cs.vt.edu/people/faculty/alberto-cano.html","https://website.cs.vt.edu/people/faculty/alberto-cano.html")</f>
        <v>https://website.cs.vt.edu/people/faculty/alberto-cano.html</v>
      </c>
      <c r="L50" s="4" t="s">
        <v>669</v>
      </c>
      <c r="M50" s="4">
        <v>0.0</v>
      </c>
      <c r="N50" s="4">
        <v>1.0</v>
      </c>
      <c r="O50" s="4">
        <v>0.0</v>
      </c>
      <c r="P50" s="4">
        <v>0.0</v>
      </c>
      <c r="Q50" s="4">
        <v>1.0</v>
      </c>
      <c r="R50" s="4">
        <v>1.0</v>
      </c>
      <c r="S50" s="4">
        <v>0.0</v>
      </c>
      <c r="T50" s="4"/>
    </row>
    <row r="51" ht="15.75" customHeight="1">
      <c r="A51" s="6" t="s">
        <v>17</v>
      </c>
      <c r="B51" s="6" t="s">
        <v>42</v>
      </c>
      <c r="C51" s="6" t="s">
        <v>659</v>
      </c>
      <c r="D51" s="6" t="s">
        <v>51</v>
      </c>
      <c r="E51" s="6">
        <v>2.0</v>
      </c>
      <c r="F51" s="6" t="s">
        <v>17</v>
      </c>
      <c r="G51" s="6" t="s">
        <v>670</v>
      </c>
      <c r="H51" s="6" t="s">
        <v>671</v>
      </c>
      <c r="I51" s="6" t="s">
        <v>672</v>
      </c>
      <c r="J51" s="6" t="s">
        <v>673</v>
      </c>
      <c r="K51" s="7" t="str">
        <f>HYPERLINK("https://website.cs.vt.edu/people/faculty/alexey-onufriev.html","https://website.cs.vt.edu/people/faculty/alexey-onufriev.html")</f>
        <v>https://website.cs.vt.edu/people/faculty/alexey-onufriev.html</v>
      </c>
      <c r="L51" s="6" t="s">
        <v>674</v>
      </c>
      <c r="M51" s="6">
        <v>0.0</v>
      </c>
      <c r="N51" s="6">
        <v>1.0</v>
      </c>
      <c r="O51" s="6">
        <v>0.0</v>
      </c>
      <c r="P51" s="6">
        <v>0.0</v>
      </c>
      <c r="Q51" s="6">
        <v>1.0</v>
      </c>
      <c r="R51" s="6">
        <v>1.0</v>
      </c>
      <c r="S51" s="6">
        <v>0.0</v>
      </c>
      <c r="T51" s="6"/>
    </row>
    <row r="52" ht="15.75" customHeight="1">
      <c r="A52" s="4" t="s">
        <v>17</v>
      </c>
      <c r="B52" s="4" t="s">
        <v>42</v>
      </c>
      <c r="C52" s="4" t="s">
        <v>659</v>
      </c>
      <c r="D52" s="4" t="s">
        <v>51</v>
      </c>
      <c r="E52" s="4">
        <v>2.0</v>
      </c>
      <c r="F52" s="4" t="s">
        <v>17</v>
      </c>
      <c r="G52" s="4" t="s">
        <v>675</v>
      </c>
      <c r="H52" s="4" t="s">
        <v>676</v>
      </c>
      <c r="I52" s="4" t="s">
        <v>677</v>
      </c>
      <c r="J52" s="4" t="s">
        <v>678</v>
      </c>
      <c r="K52" s="5" t="str">
        <f>HYPERLINK("https://website.cs.vt.edu/people/faculty/ali-butt.html","https://website.cs.vt.edu/people/faculty/ali-butt.html")</f>
        <v>https://website.cs.vt.edu/people/faculty/ali-butt.html</v>
      </c>
      <c r="L52" s="4" t="s">
        <v>679</v>
      </c>
      <c r="M52" s="4">
        <v>0.0</v>
      </c>
      <c r="N52" s="4">
        <v>1.0</v>
      </c>
      <c r="O52" s="4">
        <v>0.0</v>
      </c>
      <c r="P52" s="4">
        <v>0.0</v>
      </c>
      <c r="Q52" s="4">
        <v>1.0</v>
      </c>
      <c r="R52" s="4">
        <v>1.0</v>
      </c>
      <c r="S52" s="4">
        <v>0.0</v>
      </c>
      <c r="T52" s="4"/>
    </row>
    <row r="53" ht="15.75" customHeight="1">
      <c r="A53" s="6" t="s">
        <v>17</v>
      </c>
      <c r="B53" s="6" t="s">
        <v>42</v>
      </c>
      <c r="C53" s="6" t="s">
        <v>659</v>
      </c>
      <c r="D53" s="6" t="s">
        <v>51</v>
      </c>
      <c r="E53" s="6">
        <v>2.0</v>
      </c>
      <c r="F53" s="6" t="s">
        <v>17</v>
      </c>
      <c r="G53" s="6" t="s">
        <v>680</v>
      </c>
      <c r="H53" s="6" t="s">
        <v>681</v>
      </c>
      <c r="I53" s="6" t="s">
        <v>682</v>
      </c>
      <c r="J53" s="6" t="s">
        <v>683</v>
      </c>
      <c r="K53" s="7" t="str">
        <f>HYPERLINK("https://website.cs.vt.edu/people/faculty/ali-vakilian.html","https://website.cs.vt.edu/people/faculty/ali-vakilian.html")</f>
        <v>https://website.cs.vt.edu/people/faculty/ali-vakilian.html</v>
      </c>
      <c r="L53" s="6" t="s">
        <v>684</v>
      </c>
      <c r="M53" s="6">
        <v>0.0</v>
      </c>
      <c r="N53" s="6">
        <v>1.0</v>
      </c>
      <c r="O53" s="6">
        <v>0.0</v>
      </c>
      <c r="P53" s="6">
        <v>0.0</v>
      </c>
      <c r="Q53" s="6">
        <v>1.0</v>
      </c>
      <c r="R53" s="6">
        <v>1.0</v>
      </c>
      <c r="S53" s="6">
        <v>0.0</v>
      </c>
      <c r="T53" s="6"/>
    </row>
    <row r="54" ht="15.75" customHeight="1">
      <c r="A54" s="4" t="s">
        <v>17</v>
      </c>
      <c r="B54" s="4" t="s">
        <v>42</v>
      </c>
      <c r="C54" s="4" t="s">
        <v>659</v>
      </c>
      <c r="D54" s="4" t="s">
        <v>51</v>
      </c>
      <c r="E54" s="4">
        <v>2.0</v>
      </c>
      <c r="F54" s="4" t="s">
        <v>17</v>
      </c>
      <c r="G54" s="4" t="s">
        <v>685</v>
      </c>
      <c r="H54" s="4" t="s">
        <v>686</v>
      </c>
      <c r="I54" s="4" t="s">
        <v>687</v>
      </c>
      <c r="J54" s="4" t="s">
        <v>688</v>
      </c>
      <c r="K54" s="5" t="str">
        <f>HYPERLINK("https://website.cs.vt.edu/people/faculty/allyson-senger.html","https://website.cs.vt.edu/people/faculty/allyson-senger.html")</f>
        <v>https://website.cs.vt.edu/people/faculty/allyson-senger.html</v>
      </c>
      <c r="L54" s="4" t="s">
        <v>689</v>
      </c>
      <c r="M54" s="4">
        <v>0.0</v>
      </c>
      <c r="N54" s="4">
        <v>1.0</v>
      </c>
      <c r="O54" s="4">
        <v>0.0</v>
      </c>
      <c r="P54" s="4">
        <v>0.0</v>
      </c>
      <c r="Q54" s="4">
        <v>1.0</v>
      </c>
      <c r="R54" s="4">
        <v>1.0</v>
      </c>
      <c r="S54" s="4">
        <v>0.0</v>
      </c>
      <c r="T54" s="4"/>
    </row>
    <row r="55" ht="15.75" customHeight="1">
      <c r="A55" s="6" t="s">
        <v>17</v>
      </c>
      <c r="B55" s="6" t="s">
        <v>42</v>
      </c>
      <c r="C55" s="6" t="s">
        <v>659</v>
      </c>
      <c r="D55" s="6" t="s">
        <v>51</v>
      </c>
      <c r="E55" s="6">
        <v>2.0</v>
      </c>
      <c r="F55" s="6" t="s">
        <v>17</v>
      </c>
      <c r="G55" s="6" t="s">
        <v>690</v>
      </c>
      <c r="H55" s="6" t="s">
        <v>691</v>
      </c>
      <c r="I55" s="6" t="s">
        <v>692</v>
      </c>
      <c r="J55" s="6" t="s">
        <v>693</v>
      </c>
      <c r="K55" s="7" t="str">
        <f>HYPERLINK("https://website.cs.vt.edu/people/faculty/anuj-karpatne.html","https://website.cs.vt.edu/people/faculty/anuj-karpatne.html")</f>
        <v>https://website.cs.vt.edu/people/faculty/anuj-karpatne.html</v>
      </c>
      <c r="L55" s="6" t="s">
        <v>694</v>
      </c>
      <c r="M55" s="6">
        <v>0.0</v>
      </c>
      <c r="N55" s="6">
        <v>1.0</v>
      </c>
      <c r="O55" s="6">
        <v>0.0</v>
      </c>
      <c r="P55" s="6">
        <v>0.0</v>
      </c>
      <c r="Q55" s="6">
        <v>1.0</v>
      </c>
      <c r="R55" s="6">
        <v>1.0</v>
      </c>
      <c r="S55" s="6">
        <v>0.0</v>
      </c>
      <c r="T55" s="6"/>
    </row>
    <row r="56" ht="15.75" customHeight="1">
      <c r="A56" s="4" t="s">
        <v>17</v>
      </c>
      <c r="B56" s="4" t="s">
        <v>42</v>
      </c>
      <c r="C56" s="4" t="s">
        <v>659</v>
      </c>
      <c r="D56" s="4" t="s">
        <v>51</v>
      </c>
      <c r="E56" s="4">
        <v>2.0</v>
      </c>
      <c r="F56" s="4" t="s">
        <v>17</v>
      </c>
      <c r="G56" s="4" t="s">
        <v>695</v>
      </c>
      <c r="H56" s="4" t="s">
        <v>696</v>
      </c>
      <c r="I56" s="4" t="s">
        <v>697</v>
      </c>
      <c r="J56" s="4" t="s">
        <v>698</v>
      </c>
      <c r="K56" s="5" t="str">
        <f>HYPERLINK("https://website.cs.vt.edu/people/faculty/atul-mantri.html","https://website.cs.vt.edu/people/faculty/atul-mantri.html")</f>
        <v>https://website.cs.vt.edu/people/faculty/atul-mantri.html</v>
      </c>
      <c r="L56" s="4" t="s">
        <v>699</v>
      </c>
      <c r="M56" s="4">
        <v>0.0</v>
      </c>
      <c r="N56" s="4">
        <v>1.0</v>
      </c>
      <c r="O56" s="4">
        <v>0.0</v>
      </c>
      <c r="P56" s="4">
        <v>0.0</v>
      </c>
      <c r="Q56" s="4">
        <v>1.0</v>
      </c>
      <c r="R56" s="4">
        <v>1.0</v>
      </c>
      <c r="S56" s="4">
        <v>0.0</v>
      </c>
      <c r="T56" s="4"/>
    </row>
    <row r="57" ht="15.75" customHeight="1">
      <c r="A57" s="6" t="s">
        <v>17</v>
      </c>
      <c r="B57" s="6" t="s">
        <v>42</v>
      </c>
      <c r="C57" s="6" t="s">
        <v>659</v>
      </c>
      <c r="D57" s="6" t="s">
        <v>51</v>
      </c>
      <c r="E57" s="6">
        <v>2.0</v>
      </c>
      <c r="F57" s="6" t="s">
        <v>17</v>
      </c>
      <c r="G57" s="6" t="s">
        <v>700</v>
      </c>
      <c r="H57" s="6" t="s">
        <v>701</v>
      </c>
      <c r="I57" s="6" t="s">
        <v>702</v>
      </c>
      <c r="J57" s="6" t="s">
        <v>703</v>
      </c>
      <c r="K57" s="7" t="str">
        <f>HYPERLINK("https://website.cs.vt.edu/people/faculty/bimal-viswanath.html","https://website.cs.vt.edu/people/faculty/bimal-viswanath.html")</f>
        <v>https://website.cs.vt.edu/people/faculty/bimal-viswanath.html</v>
      </c>
      <c r="L57" s="6" t="s">
        <v>704</v>
      </c>
      <c r="M57" s="6">
        <v>0.0</v>
      </c>
      <c r="N57" s="6">
        <v>1.0</v>
      </c>
      <c r="O57" s="6">
        <v>0.0</v>
      </c>
      <c r="P57" s="6">
        <v>0.0</v>
      </c>
      <c r="Q57" s="6">
        <v>1.0</v>
      </c>
      <c r="R57" s="6">
        <v>1.0</v>
      </c>
      <c r="S57" s="6">
        <v>0.0</v>
      </c>
      <c r="T57" s="6"/>
    </row>
    <row r="58" ht="15.75" customHeight="1">
      <c r="A58" s="4" t="s">
        <v>17</v>
      </c>
      <c r="B58" s="4" t="s">
        <v>42</v>
      </c>
      <c r="C58" s="4" t="s">
        <v>659</v>
      </c>
      <c r="D58" s="4" t="s">
        <v>51</v>
      </c>
      <c r="E58" s="4">
        <v>2.0</v>
      </c>
      <c r="F58" s="4" t="s">
        <v>17</v>
      </c>
      <c r="G58" s="4" t="s">
        <v>705</v>
      </c>
      <c r="H58" s="4" t="s">
        <v>706</v>
      </c>
      <c r="I58" s="4" t="s">
        <v>707</v>
      </c>
      <c r="J58" s="4" t="s">
        <v>708</v>
      </c>
      <c r="K58" s="5" t="str">
        <f>HYPERLINK("https://website.cs.vt.edu/people/faculty/bo-ji.html","https://website.cs.vt.edu/people/faculty/bo-ji.html")</f>
        <v>https://website.cs.vt.edu/people/faculty/bo-ji.html</v>
      </c>
      <c r="L58" s="4" t="s">
        <v>709</v>
      </c>
      <c r="M58" s="4">
        <v>0.0</v>
      </c>
      <c r="N58" s="4">
        <v>1.0</v>
      </c>
      <c r="O58" s="4">
        <v>0.0</v>
      </c>
      <c r="P58" s="4">
        <v>0.0</v>
      </c>
      <c r="Q58" s="4">
        <v>1.0</v>
      </c>
      <c r="R58" s="4">
        <v>1.0</v>
      </c>
      <c r="S58" s="4">
        <v>0.0</v>
      </c>
      <c r="T58" s="4"/>
    </row>
    <row r="59" ht="15.75" customHeight="1">
      <c r="A59" s="6" t="s">
        <v>17</v>
      </c>
      <c r="B59" s="6" t="s">
        <v>42</v>
      </c>
      <c r="C59" s="6" t="s">
        <v>659</v>
      </c>
      <c r="D59" s="6" t="s">
        <v>51</v>
      </c>
      <c r="E59" s="6">
        <v>2.0</v>
      </c>
      <c r="F59" s="6" t="s">
        <v>17</v>
      </c>
      <c r="G59" s="6" t="s">
        <v>710</v>
      </c>
      <c r="H59" s="6" t="s">
        <v>711</v>
      </c>
      <c r="I59" s="6" t="s">
        <v>712</v>
      </c>
      <c r="J59" s="6" t="s">
        <v>713</v>
      </c>
      <c r="K59" s="7" t="str">
        <f>HYPERLINK("https://website.cs.vt.edu/people/faculty/bob-edmison.html","https://website.cs.vt.edu/people/faculty/bob-edmison.html")</f>
        <v>https://website.cs.vt.edu/people/faculty/bob-edmison.html</v>
      </c>
      <c r="L59" s="6" t="s">
        <v>714</v>
      </c>
      <c r="M59" s="6">
        <v>0.0</v>
      </c>
      <c r="N59" s="6">
        <v>1.0</v>
      </c>
      <c r="O59" s="6">
        <v>0.0</v>
      </c>
      <c r="P59" s="6">
        <v>0.0</v>
      </c>
      <c r="Q59" s="6">
        <v>1.0</v>
      </c>
      <c r="R59" s="6">
        <v>1.0</v>
      </c>
      <c r="S59" s="6">
        <v>0.0</v>
      </c>
      <c r="T59" s="6"/>
    </row>
    <row r="60" ht="15.75" customHeight="1">
      <c r="A60" s="4" t="s">
        <v>17</v>
      </c>
      <c r="B60" s="4" t="s">
        <v>42</v>
      </c>
      <c r="C60" s="4" t="s">
        <v>659</v>
      </c>
      <c r="D60" s="4" t="s">
        <v>51</v>
      </c>
      <c r="E60" s="4">
        <v>2.0</v>
      </c>
      <c r="F60" s="4" t="s">
        <v>17</v>
      </c>
      <c r="G60" s="4" t="s">
        <v>715</v>
      </c>
      <c r="H60" s="4" t="s">
        <v>716</v>
      </c>
      <c r="I60" s="4" t="s">
        <v>717</v>
      </c>
      <c r="J60" s="4" t="s">
        <v>718</v>
      </c>
      <c r="K60" s="5" t="str">
        <f>HYPERLINK("https://website.cs.vt.edu/people/faculty/brendan-david-john.html","https://website.cs.vt.edu/people/faculty/brendan-david-john.html")</f>
        <v>https://website.cs.vt.edu/people/faculty/brendan-david-john.html</v>
      </c>
      <c r="L60" s="4" t="s">
        <v>719</v>
      </c>
      <c r="M60" s="4">
        <v>0.0</v>
      </c>
      <c r="N60" s="4">
        <v>1.0</v>
      </c>
      <c r="O60" s="4">
        <v>0.0</v>
      </c>
      <c r="P60" s="4">
        <v>0.0</v>
      </c>
      <c r="Q60" s="4">
        <v>1.0</v>
      </c>
      <c r="R60" s="4">
        <v>1.0</v>
      </c>
      <c r="S60" s="4">
        <v>0.0</v>
      </c>
      <c r="T60" s="4"/>
    </row>
    <row r="61" ht="15.75" customHeight="1">
      <c r="A61" s="6" t="s">
        <v>17</v>
      </c>
      <c r="B61" s="6" t="s">
        <v>42</v>
      </c>
      <c r="C61" s="6" t="s">
        <v>659</v>
      </c>
      <c r="D61" s="6" t="s">
        <v>51</v>
      </c>
      <c r="E61" s="6">
        <v>2.0</v>
      </c>
      <c r="F61" s="6" t="s">
        <v>17</v>
      </c>
      <c r="G61" s="6" t="s">
        <v>720</v>
      </c>
      <c r="H61" s="6" t="s">
        <v>721</v>
      </c>
      <c r="I61" s="6" t="s">
        <v>722</v>
      </c>
      <c r="J61" s="6" t="s">
        <v>723</v>
      </c>
      <c r="K61" s="7" t="str">
        <f>HYPERLINK("https://website.cs.vt.edu/people/faculty/cal-ribbens.html","https://website.cs.vt.edu/people/faculty/cal-ribbens.html")</f>
        <v>https://website.cs.vt.edu/people/faculty/cal-ribbens.html</v>
      </c>
      <c r="L61" s="6" t="s">
        <v>724</v>
      </c>
      <c r="M61" s="6">
        <v>0.0</v>
      </c>
      <c r="N61" s="6">
        <v>1.0</v>
      </c>
      <c r="O61" s="6">
        <v>0.0</v>
      </c>
      <c r="P61" s="6">
        <v>0.0</v>
      </c>
      <c r="Q61" s="6">
        <v>1.0</v>
      </c>
      <c r="R61" s="6">
        <v>1.0</v>
      </c>
      <c r="S61" s="6">
        <v>0.0</v>
      </c>
      <c r="T61" s="6"/>
    </row>
    <row r="62" ht="15.75" customHeight="1">
      <c r="A62" s="4" t="s">
        <v>17</v>
      </c>
      <c r="B62" s="4" t="s">
        <v>42</v>
      </c>
      <c r="C62" s="4" t="s">
        <v>659</v>
      </c>
      <c r="D62" s="4" t="s">
        <v>51</v>
      </c>
      <c r="E62" s="4">
        <v>2.0</v>
      </c>
      <c r="F62" s="4" t="s">
        <v>17</v>
      </c>
      <c r="G62" s="4" t="s">
        <v>725</v>
      </c>
      <c r="H62" s="4" t="s">
        <v>726</v>
      </c>
      <c r="I62" s="4" t="s">
        <v>727</v>
      </c>
      <c r="J62" s="4" t="s">
        <v>728</v>
      </c>
      <c r="K62" s="5" t="str">
        <f>HYPERLINK("https://website.cs.vt.edu/people/faculty/chandan--reddy.html","https://website.cs.vt.edu/people/faculty/chandan--reddy.html")</f>
        <v>https://website.cs.vt.edu/people/faculty/chandan--reddy.html</v>
      </c>
      <c r="L62" s="4" t="s">
        <v>729</v>
      </c>
      <c r="M62" s="4">
        <v>0.0</v>
      </c>
      <c r="N62" s="4">
        <v>1.0</v>
      </c>
      <c r="O62" s="4">
        <v>0.0</v>
      </c>
      <c r="P62" s="4">
        <v>0.0</v>
      </c>
      <c r="Q62" s="4">
        <v>1.0</v>
      </c>
      <c r="R62" s="4">
        <v>1.0</v>
      </c>
      <c r="S62" s="4">
        <v>0.0</v>
      </c>
      <c r="T62" s="4"/>
    </row>
    <row r="63" ht="15.75" customHeight="1">
      <c r="A63" s="6" t="s">
        <v>17</v>
      </c>
      <c r="B63" s="6" t="s">
        <v>42</v>
      </c>
      <c r="C63" s="6" t="s">
        <v>659</v>
      </c>
      <c r="D63" s="6" t="s">
        <v>51</v>
      </c>
      <c r="E63" s="6">
        <v>2.0</v>
      </c>
      <c r="F63" s="6" t="s">
        <v>17</v>
      </c>
      <c r="G63" s="6" t="s">
        <v>730</v>
      </c>
      <c r="H63" s="6" t="s">
        <v>731</v>
      </c>
      <c r="I63" s="6" t="s">
        <v>732</v>
      </c>
      <c r="J63" s="6" t="s">
        <v>733</v>
      </c>
      <c r="K63" s="7" t="str">
        <f>HYPERLINK("https://website.cs.vt.edu/people/faculty/chang-tien-lu.html","https://website.cs.vt.edu/people/faculty/chang-tien-lu.html")</f>
        <v>https://website.cs.vt.edu/people/faculty/chang-tien-lu.html</v>
      </c>
      <c r="L63" s="6" t="s">
        <v>734</v>
      </c>
      <c r="M63" s="6">
        <v>0.0</v>
      </c>
      <c r="N63" s="6">
        <v>1.0</v>
      </c>
      <c r="O63" s="6">
        <v>0.0</v>
      </c>
      <c r="P63" s="6">
        <v>0.0</v>
      </c>
      <c r="Q63" s="6">
        <v>1.0</v>
      </c>
      <c r="R63" s="6">
        <v>1.0</v>
      </c>
      <c r="S63" s="6">
        <v>0.0</v>
      </c>
      <c r="T63" s="6"/>
    </row>
    <row r="64" ht="15.75" customHeight="1">
      <c r="A64" s="4" t="s">
        <v>17</v>
      </c>
      <c r="B64" s="4" t="s">
        <v>42</v>
      </c>
      <c r="C64" s="4" t="s">
        <v>659</v>
      </c>
      <c r="D64" s="4" t="s">
        <v>51</v>
      </c>
      <c r="E64" s="4">
        <v>2.0</v>
      </c>
      <c r="F64" s="4" t="s">
        <v>17</v>
      </c>
      <c r="G64" s="4" t="s">
        <v>735</v>
      </c>
      <c r="H64" s="4" t="s">
        <v>736</v>
      </c>
      <c r="I64" s="4" t="s">
        <v>737</v>
      </c>
      <c r="J64" s="4" t="s">
        <v>738</v>
      </c>
      <c r="K64" s="5" t="str">
        <f>HYPERLINK("https://website.cs.vt.edu/people/faculty/chris-brown.html","https://website.cs.vt.edu/people/faculty/chris-brown.html")</f>
        <v>https://website.cs.vt.edu/people/faculty/chris-brown.html</v>
      </c>
      <c r="L64" s="4" t="s">
        <v>739</v>
      </c>
      <c r="M64" s="4">
        <v>0.0</v>
      </c>
      <c r="N64" s="4">
        <v>1.0</v>
      </c>
      <c r="O64" s="4">
        <v>0.0</v>
      </c>
      <c r="P64" s="4">
        <v>0.0</v>
      </c>
      <c r="Q64" s="4">
        <v>1.0</v>
      </c>
      <c r="R64" s="4">
        <v>1.0</v>
      </c>
      <c r="S64" s="4">
        <v>0.0</v>
      </c>
      <c r="T64" s="4"/>
    </row>
    <row r="65" ht="15.75" customHeight="1">
      <c r="A65" s="6" t="s">
        <v>17</v>
      </c>
      <c r="B65" s="6" t="s">
        <v>42</v>
      </c>
      <c r="C65" s="6" t="s">
        <v>659</v>
      </c>
      <c r="D65" s="6" t="s">
        <v>51</v>
      </c>
      <c r="E65" s="6">
        <v>2.0</v>
      </c>
      <c r="F65" s="6" t="s">
        <v>17</v>
      </c>
      <c r="G65" s="6" t="s">
        <v>740</v>
      </c>
      <c r="H65" s="6" t="s">
        <v>741</v>
      </c>
      <c r="I65" s="6" t="s">
        <v>742</v>
      </c>
      <c r="J65" s="6" t="s">
        <v>743</v>
      </c>
      <c r="K65" s="7" t="str">
        <f>HYPERLINK("https://website.cs.vt.edu/people/faculty/chris-north.html","https://website.cs.vt.edu/people/faculty/chris-north.html")</f>
        <v>https://website.cs.vt.edu/people/faculty/chris-north.html</v>
      </c>
      <c r="L65" s="6" t="s">
        <v>744</v>
      </c>
      <c r="M65" s="6">
        <v>0.0</v>
      </c>
      <c r="N65" s="6">
        <v>1.0</v>
      </c>
      <c r="O65" s="6">
        <v>0.0</v>
      </c>
      <c r="P65" s="6">
        <v>0.0</v>
      </c>
      <c r="Q65" s="6">
        <v>1.0</v>
      </c>
      <c r="R65" s="6">
        <v>1.0</v>
      </c>
      <c r="S65" s="6">
        <v>0.0</v>
      </c>
      <c r="T65" s="6"/>
    </row>
    <row r="66" ht="15.75" customHeight="1">
      <c r="A66" s="4" t="s">
        <v>17</v>
      </c>
      <c r="B66" s="4" t="s">
        <v>42</v>
      </c>
      <c r="C66" s="4" t="s">
        <v>659</v>
      </c>
      <c r="D66" s="4" t="s">
        <v>51</v>
      </c>
      <c r="E66" s="4">
        <v>2.0</v>
      </c>
      <c r="F66" s="4" t="s">
        <v>17</v>
      </c>
      <c r="G66" s="4" t="s">
        <v>745</v>
      </c>
      <c r="H66" s="4" t="s">
        <v>746</v>
      </c>
      <c r="I66" s="4" t="s">
        <v>747</v>
      </c>
      <c r="J66" s="4" t="s">
        <v>748</v>
      </c>
      <c r="K66" s="5" t="str">
        <f>HYPERLINK("https://website.cs.vt.edu/people/faculty/chris-thomas.html","https://website.cs.vt.edu/people/faculty/chris-thomas.html")</f>
        <v>https://website.cs.vt.edu/people/faculty/chris-thomas.html</v>
      </c>
      <c r="L66" s="4" t="s">
        <v>749</v>
      </c>
      <c r="M66" s="4">
        <v>0.0</v>
      </c>
      <c r="N66" s="4">
        <v>1.0</v>
      </c>
      <c r="O66" s="4">
        <v>0.0</v>
      </c>
      <c r="P66" s="4">
        <v>0.0</v>
      </c>
      <c r="Q66" s="4">
        <v>1.0</v>
      </c>
      <c r="R66" s="4">
        <v>1.0</v>
      </c>
      <c r="S66" s="4">
        <v>0.0</v>
      </c>
      <c r="T66" s="4"/>
    </row>
    <row r="67" ht="15.75" customHeight="1">
      <c r="A67" s="6" t="s">
        <v>17</v>
      </c>
      <c r="B67" s="6" t="s">
        <v>42</v>
      </c>
      <c r="C67" s="6" t="s">
        <v>659</v>
      </c>
      <c r="D67" s="6" t="s">
        <v>51</v>
      </c>
      <c r="E67" s="6">
        <v>2.0</v>
      </c>
      <c r="F67" s="6" t="s">
        <v>17</v>
      </c>
      <c r="G67" s="6" t="s">
        <v>750</v>
      </c>
      <c r="H67" s="6" t="s">
        <v>751</v>
      </c>
      <c r="I67" s="6" t="s">
        <v>752</v>
      </c>
      <c r="J67" s="6" t="s">
        <v>753</v>
      </c>
      <c r="K67" s="7" t="str">
        <f>HYPERLINK("https://website.cs.vt.edu/people/faculty/christine-julien.html","https://website.cs.vt.edu/people/faculty/christine-julien.html")</f>
        <v>https://website.cs.vt.edu/people/faculty/christine-julien.html</v>
      </c>
      <c r="L67" s="6" t="s">
        <v>754</v>
      </c>
      <c r="M67" s="6">
        <v>0.0</v>
      </c>
      <c r="N67" s="6">
        <v>1.0</v>
      </c>
      <c r="O67" s="6">
        <v>0.0</v>
      </c>
      <c r="P67" s="6">
        <v>1.0</v>
      </c>
      <c r="Q67" s="6">
        <v>1.0</v>
      </c>
      <c r="R67" s="6">
        <v>1.0</v>
      </c>
      <c r="S67" s="6">
        <v>0.0</v>
      </c>
      <c r="T67" s="6"/>
    </row>
    <row r="68" ht="15.75" customHeight="1">
      <c r="A68" s="4" t="s">
        <v>17</v>
      </c>
      <c r="B68" s="4" t="s">
        <v>42</v>
      </c>
      <c r="C68" s="4" t="s">
        <v>659</v>
      </c>
      <c r="D68" s="4" t="s">
        <v>51</v>
      </c>
      <c r="E68" s="4">
        <v>2.0</v>
      </c>
      <c r="F68" s="4" t="s">
        <v>17</v>
      </c>
      <c r="G68" s="4" t="s">
        <v>755</v>
      </c>
      <c r="H68" s="4" t="s">
        <v>756</v>
      </c>
      <c r="I68" s="4" t="s">
        <v>757</v>
      </c>
      <c r="J68" s="4" t="s">
        <v>758</v>
      </c>
      <c r="K68" s="5" t="str">
        <f>HYPERLINK("https://website.cs.vt.edu/people/faculty/clifford-shaffer.html","https://website.cs.vt.edu/people/faculty/clifford-shaffer.html")</f>
        <v>https://website.cs.vt.edu/people/faculty/clifford-shaffer.html</v>
      </c>
      <c r="L68" s="4" t="s">
        <v>759</v>
      </c>
      <c r="M68" s="4">
        <v>0.0</v>
      </c>
      <c r="N68" s="4">
        <v>1.0</v>
      </c>
      <c r="O68" s="4">
        <v>0.0</v>
      </c>
      <c r="P68" s="4">
        <v>0.0</v>
      </c>
      <c r="Q68" s="4">
        <v>1.0</v>
      </c>
      <c r="R68" s="4">
        <v>1.0</v>
      </c>
      <c r="S68" s="4">
        <v>0.0</v>
      </c>
      <c r="T68" s="4"/>
    </row>
    <row r="69" ht="15.75" customHeight="1">
      <c r="A69" s="6" t="s">
        <v>17</v>
      </c>
      <c r="B69" s="6" t="s">
        <v>42</v>
      </c>
      <c r="C69" s="6" t="s">
        <v>659</v>
      </c>
      <c r="D69" s="6" t="s">
        <v>51</v>
      </c>
      <c r="E69" s="6">
        <v>2.0</v>
      </c>
      <c r="F69" s="6" t="s">
        <v>17</v>
      </c>
      <c r="G69" s="6" t="s">
        <v>760</v>
      </c>
      <c r="H69" s="6" t="s">
        <v>761</v>
      </c>
      <c r="I69" s="6" t="s">
        <v>762</v>
      </c>
      <c r="J69" s="6" t="s">
        <v>763</v>
      </c>
      <c r="K69" s="7" t="str">
        <f>HYPERLINK("https://website.cs.vt.edu/people/faculty/courtesy-appointment-faculty.html","https://website.cs.vt.edu/people/faculty/courtesy-appointment-faculty.html")</f>
        <v>https://website.cs.vt.edu/people/faculty/courtesy-appointment-faculty.html</v>
      </c>
      <c r="L69" s="6" t="s">
        <v>764</v>
      </c>
      <c r="M69" s="6">
        <v>1.0</v>
      </c>
      <c r="N69" s="6">
        <v>1.0</v>
      </c>
      <c r="O69" s="6">
        <v>0.0</v>
      </c>
      <c r="P69" s="6">
        <v>0.0</v>
      </c>
      <c r="Q69" s="6">
        <v>1.0</v>
      </c>
      <c r="R69" s="6">
        <v>1.0</v>
      </c>
      <c r="S69" s="6">
        <v>0.0</v>
      </c>
      <c r="T69" s="6"/>
    </row>
    <row r="70" ht="15.75" customHeight="1">
      <c r="A70" s="4" t="s">
        <v>17</v>
      </c>
      <c r="B70" s="4" t="s">
        <v>42</v>
      </c>
      <c r="C70" s="4" t="s">
        <v>659</v>
      </c>
      <c r="D70" s="4" t="s">
        <v>51</v>
      </c>
      <c r="E70" s="4">
        <v>2.0</v>
      </c>
      <c r="F70" s="4" t="s">
        <v>17</v>
      </c>
      <c r="G70" s="4" t="s">
        <v>765</v>
      </c>
      <c r="H70" s="4" t="s">
        <v>766</v>
      </c>
      <c r="I70" s="4" t="s">
        <v>767</v>
      </c>
      <c r="J70" s="4" t="s">
        <v>768</v>
      </c>
      <c r="K70" s="5" t="str">
        <f>HYPERLINK("https://website.cs.vt.edu/people/faculty/dan-dunlap.html","https://website.cs.vt.edu/people/faculty/dan-dunlap.html")</f>
        <v>https://website.cs.vt.edu/people/faculty/dan-dunlap.html</v>
      </c>
      <c r="L70" s="4" t="s">
        <v>769</v>
      </c>
      <c r="M70" s="4">
        <v>0.0</v>
      </c>
      <c r="N70" s="4">
        <v>1.0</v>
      </c>
      <c r="O70" s="4">
        <v>0.0</v>
      </c>
      <c r="P70" s="4">
        <v>0.0</v>
      </c>
      <c r="Q70" s="4">
        <v>1.0</v>
      </c>
      <c r="R70" s="4">
        <v>1.0</v>
      </c>
      <c r="S70" s="4">
        <v>0.0</v>
      </c>
      <c r="T70" s="4"/>
    </row>
    <row r="71" ht="15.75" customHeight="1">
      <c r="A71" s="6" t="s">
        <v>17</v>
      </c>
      <c r="B71" s="6" t="s">
        <v>42</v>
      </c>
      <c r="C71" s="6" t="s">
        <v>659</v>
      </c>
      <c r="D71" s="6" t="s">
        <v>51</v>
      </c>
      <c r="E71" s="6">
        <v>2.0</v>
      </c>
      <c r="F71" s="6" t="s">
        <v>17</v>
      </c>
      <c r="G71" s="6" t="s">
        <v>770</v>
      </c>
      <c r="H71" s="6" t="s">
        <v>771</v>
      </c>
      <c r="I71" s="6" t="s">
        <v>772</v>
      </c>
      <c r="J71" s="6" t="s">
        <v>773</v>
      </c>
      <c r="K71" s="7" t="str">
        <f>HYPERLINK("https://website.cs.vt.edu/people/faculty/dan-williams.html","https://website.cs.vt.edu/people/faculty/dan-williams.html")</f>
        <v>https://website.cs.vt.edu/people/faculty/dan-williams.html</v>
      </c>
      <c r="L71" s="6" t="s">
        <v>774</v>
      </c>
      <c r="M71" s="6">
        <v>0.0</v>
      </c>
      <c r="N71" s="6">
        <v>1.0</v>
      </c>
      <c r="O71" s="6">
        <v>0.0</v>
      </c>
      <c r="P71" s="6">
        <v>0.0</v>
      </c>
      <c r="Q71" s="6">
        <v>1.0</v>
      </c>
      <c r="R71" s="6">
        <v>1.0</v>
      </c>
      <c r="S71" s="6">
        <v>0.0</v>
      </c>
      <c r="T71" s="6"/>
    </row>
    <row r="72" ht="15.75" customHeight="1">
      <c r="A72" s="4" t="s">
        <v>17</v>
      </c>
      <c r="B72" s="4" t="s">
        <v>42</v>
      </c>
      <c r="C72" s="4" t="s">
        <v>659</v>
      </c>
      <c r="D72" s="4" t="s">
        <v>51</v>
      </c>
      <c r="E72" s="4">
        <v>2.0</v>
      </c>
      <c r="F72" s="4" t="s">
        <v>17</v>
      </c>
      <c r="G72" s="4" t="s">
        <v>775</v>
      </c>
      <c r="H72" s="4" t="s">
        <v>776</v>
      </c>
      <c r="I72" s="4" t="s">
        <v>777</v>
      </c>
      <c r="J72" s="4" t="s">
        <v>778</v>
      </c>
      <c r="K72" s="5" t="str">
        <f>HYPERLINK("https://website.cs.vt.edu/people/faculty/daphne-yao.html","https://website.cs.vt.edu/people/faculty/daphne-yao.html")</f>
        <v>https://website.cs.vt.edu/people/faculty/daphne-yao.html</v>
      </c>
      <c r="L72" s="4" t="s">
        <v>779</v>
      </c>
      <c r="M72" s="4">
        <v>0.0</v>
      </c>
      <c r="N72" s="4">
        <v>1.0</v>
      </c>
      <c r="O72" s="4">
        <v>0.0</v>
      </c>
      <c r="P72" s="4">
        <v>0.0</v>
      </c>
      <c r="Q72" s="4">
        <v>1.0</v>
      </c>
      <c r="R72" s="4">
        <v>1.0</v>
      </c>
      <c r="S72" s="4">
        <v>0.0</v>
      </c>
      <c r="T72" s="4"/>
    </row>
    <row r="73" ht="15.75" customHeight="1">
      <c r="A73" s="6" t="s">
        <v>17</v>
      </c>
      <c r="B73" s="6" t="s">
        <v>42</v>
      </c>
      <c r="C73" s="6" t="s">
        <v>659</v>
      </c>
      <c r="D73" s="6" t="s">
        <v>51</v>
      </c>
      <c r="E73" s="6">
        <v>2.0</v>
      </c>
      <c r="F73" s="6" t="s">
        <v>17</v>
      </c>
      <c r="G73" s="6" t="s">
        <v>780</v>
      </c>
      <c r="H73" s="6" t="s">
        <v>781</v>
      </c>
      <c r="I73" s="6" t="s">
        <v>782</v>
      </c>
      <c r="J73" s="6" t="s">
        <v>783</v>
      </c>
      <c r="K73" s="7" t="str">
        <f>HYPERLINK("https://website.cs.vt.edu/people/faculty/david-h-smith-iv.html","https://website.cs.vt.edu/people/faculty/david-h-smith-iv.html")</f>
        <v>https://website.cs.vt.edu/people/faculty/david-h-smith-iv.html</v>
      </c>
      <c r="L73" s="6" t="s">
        <v>784</v>
      </c>
      <c r="M73" s="6">
        <v>0.0</v>
      </c>
      <c r="N73" s="6">
        <v>1.0</v>
      </c>
      <c r="O73" s="6">
        <v>0.0</v>
      </c>
      <c r="P73" s="6">
        <v>0.0</v>
      </c>
      <c r="Q73" s="6">
        <v>1.0</v>
      </c>
      <c r="R73" s="6">
        <v>1.0</v>
      </c>
      <c r="S73" s="6">
        <v>0.0</v>
      </c>
      <c r="T73" s="6"/>
    </row>
    <row r="74" ht="15.75" customHeight="1">
      <c r="A74" s="4" t="s">
        <v>17</v>
      </c>
      <c r="B74" s="4" t="s">
        <v>42</v>
      </c>
      <c r="C74" s="4" t="s">
        <v>659</v>
      </c>
      <c r="D74" s="4" t="s">
        <v>51</v>
      </c>
      <c r="E74" s="4">
        <v>2.0</v>
      </c>
      <c r="F74" s="4" t="s">
        <v>17</v>
      </c>
      <c r="G74" s="4" t="s">
        <v>785</v>
      </c>
      <c r="H74" s="4" t="s">
        <v>786</v>
      </c>
      <c r="I74" s="4" t="s">
        <v>787</v>
      </c>
      <c r="J74" s="4" t="s">
        <v>788</v>
      </c>
      <c r="K74" s="5" t="str">
        <f>HYPERLINK("https://website.cs.vt.edu/people/faculty/david-mcpherson.html","https://website.cs.vt.edu/people/faculty/david-mcpherson.html")</f>
        <v>https://website.cs.vt.edu/people/faculty/david-mcpherson.html</v>
      </c>
      <c r="L74" s="4" t="s">
        <v>789</v>
      </c>
      <c r="M74" s="4">
        <v>0.0</v>
      </c>
      <c r="N74" s="4">
        <v>1.0</v>
      </c>
      <c r="O74" s="4">
        <v>0.0</v>
      </c>
      <c r="P74" s="4">
        <v>0.0</v>
      </c>
      <c r="Q74" s="4">
        <v>1.0</v>
      </c>
      <c r="R74" s="4">
        <v>1.0</v>
      </c>
      <c r="S74" s="4">
        <v>0.0</v>
      </c>
      <c r="T74" s="4"/>
    </row>
    <row r="75" ht="15.75" customHeight="1">
      <c r="A75" s="6" t="s">
        <v>17</v>
      </c>
      <c r="B75" s="6" t="s">
        <v>42</v>
      </c>
      <c r="C75" s="6" t="s">
        <v>659</v>
      </c>
      <c r="D75" s="6" t="s">
        <v>51</v>
      </c>
      <c r="E75" s="6">
        <v>2.0</v>
      </c>
      <c r="F75" s="6" t="s">
        <v>17</v>
      </c>
      <c r="G75" s="6" t="s">
        <v>790</v>
      </c>
      <c r="H75" s="6" t="s">
        <v>791</v>
      </c>
      <c r="I75" s="6" t="s">
        <v>792</v>
      </c>
      <c r="J75" s="6" t="s">
        <v>793</v>
      </c>
      <c r="K75" s="7" t="str">
        <f>HYPERLINK("https://website.cs.vt.edu/people/faculty/dawei-zhou.html","https://website.cs.vt.edu/people/faculty/dawei-zhou.html")</f>
        <v>https://website.cs.vt.edu/people/faculty/dawei-zhou.html</v>
      </c>
      <c r="L75" s="6" t="s">
        <v>794</v>
      </c>
      <c r="M75" s="6">
        <v>0.0</v>
      </c>
      <c r="N75" s="6">
        <v>1.0</v>
      </c>
      <c r="O75" s="6">
        <v>0.0</v>
      </c>
      <c r="P75" s="6">
        <v>0.0</v>
      </c>
      <c r="Q75" s="6">
        <v>1.0</v>
      </c>
      <c r="R75" s="6">
        <v>1.0</v>
      </c>
      <c r="S75" s="6">
        <v>0.0</v>
      </c>
      <c r="T75" s="6"/>
    </row>
    <row r="76" ht="15.75" customHeight="1">
      <c r="A76" s="4" t="s">
        <v>17</v>
      </c>
      <c r="B76" s="4" t="s">
        <v>42</v>
      </c>
      <c r="C76" s="4" t="s">
        <v>659</v>
      </c>
      <c r="D76" s="4" t="s">
        <v>51</v>
      </c>
      <c r="E76" s="4">
        <v>2.0</v>
      </c>
      <c r="F76" s="4" t="s">
        <v>17</v>
      </c>
      <c r="G76" s="4" t="s">
        <v>795</v>
      </c>
      <c r="H76" s="4" t="s">
        <v>796</v>
      </c>
      <c r="I76" s="4" t="s">
        <v>797</v>
      </c>
      <c r="J76" s="4" t="s">
        <v>798</v>
      </c>
      <c r="K76" s="5" t="str">
        <f>HYPERLINK("https://website.cs.vt.edu/people/faculty/debswapna-bhattacharya.html","https://website.cs.vt.edu/people/faculty/debswapna-bhattacharya.html")</f>
        <v>https://website.cs.vt.edu/people/faculty/debswapna-bhattacharya.html</v>
      </c>
      <c r="L76" s="4" t="s">
        <v>799</v>
      </c>
      <c r="M76" s="4">
        <v>0.0</v>
      </c>
      <c r="N76" s="4">
        <v>1.0</v>
      </c>
      <c r="O76" s="4">
        <v>0.0</v>
      </c>
      <c r="P76" s="4">
        <v>0.0</v>
      </c>
      <c r="Q76" s="4">
        <v>1.0</v>
      </c>
      <c r="R76" s="4">
        <v>1.0</v>
      </c>
      <c r="S76" s="4">
        <v>0.0</v>
      </c>
      <c r="T76" s="4"/>
    </row>
    <row r="77" ht="15.75" customHeight="1">
      <c r="A77" s="6" t="s">
        <v>17</v>
      </c>
      <c r="B77" s="6" t="s">
        <v>42</v>
      </c>
      <c r="C77" s="6" t="s">
        <v>659</v>
      </c>
      <c r="D77" s="6" t="s">
        <v>51</v>
      </c>
      <c r="E77" s="6">
        <v>2.0</v>
      </c>
      <c r="F77" s="6" t="s">
        <v>17</v>
      </c>
      <c r="G77" s="6" t="s">
        <v>800</v>
      </c>
      <c r="H77" s="6" t="s">
        <v>801</v>
      </c>
      <c r="I77" s="6" t="s">
        <v>802</v>
      </c>
      <c r="J77" s="6" t="s">
        <v>803</v>
      </c>
      <c r="K77" s="7" t="str">
        <f>HYPERLINK("https://website.cs.vt.edu/people/faculty/denis-gracanin.html","https://website.cs.vt.edu/people/faculty/denis-gracanin.html")</f>
        <v>https://website.cs.vt.edu/people/faculty/denis-gracanin.html</v>
      </c>
      <c r="L77" s="6" t="s">
        <v>804</v>
      </c>
      <c r="M77" s="6">
        <v>0.0</v>
      </c>
      <c r="N77" s="6">
        <v>1.0</v>
      </c>
      <c r="O77" s="6">
        <v>0.0</v>
      </c>
      <c r="P77" s="6">
        <v>1.0</v>
      </c>
      <c r="Q77" s="6">
        <v>1.0</v>
      </c>
      <c r="R77" s="6">
        <v>1.0</v>
      </c>
      <c r="S77" s="6">
        <v>0.0</v>
      </c>
      <c r="T77" s="6"/>
    </row>
    <row r="78" ht="15.75" customHeight="1">
      <c r="A78" s="4" t="s">
        <v>17</v>
      </c>
      <c r="B78" s="4" t="s">
        <v>42</v>
      </c>
      <c r="C78" s="4" t="s">
        <v>659</v>
      </c>
      <c r="D78" s="4" t="s">
        <v>51</v>
      </c>
      <c r="E78" s="4">
        <v>2.0</v>
      </c>
      <c r="F78" s="4" t="s">
        <v>17</v>
      </c>
      <c r="G78" s="4" t="s">
        <v>805</v>
      </c>
      <c r="H78" s="4" t="s">
        <v>806</v>
      </c>
      <c r="I78" s="4" t="s">
        <v>807</v>
      </c>
      <c r="J78" s="4" t="s">
        <v>808</v>
      </c>
      <c r="K78" s="5" t="str">
        <f>HYPERLINK("https://website.cs.vt.edu/people/faculty/dimitrios-nikolopoulos.html","https://website.cs.vt.edu/people/faculty/dimitrios-nikolopoulos.html")</f>
        <v>https://website.cs.vt.edu/people/faculty/dimitrios-nikolopoulos.html</v>
      </c>
      <c r="L78" s="4" t="s">
        <v>809</v>
      </c>
      <c r="M78" s="4">
        <v>0.0</v>
      </c>
      <c r="N78" s="4">
        <v>1.0</v>
      </c>
      <c r="O78" s="4">
        <v>0.0</v>
      </c>
      <c r="P78" s="4">
        <v>0.0</v>
      </c>
      <c r="Q78" s="4">
        <v>1.0</v>
      </c>
      <c r="R78" s="4">
        <v>1.0</v>
      </c>
      <c r="S78" s="4">
        <v>0.0</v>
      </c>
      <c r="T78" s="4"/>
    </row>
    <row r="79" ht="15.75" customHeight="1">
      <c r="A79" s="6" t="s">
        <v>17</v>
      </c>
      <c r="B79" s="6" t="s">
        <v>42</v>
      </c>
      <c r="C79" s="6" t="s">
        <v>659</v>
      </c>
      <c r="D79" s="6" t="s">
        <v>51</v>
      </c>
      <c r="E79" s="6">
        <v>2.0</v>
      </c>
      <c r="F79" s="6" t="s">
        <v>17</v>
      </c>
      <c r="G79" s="6" t="s">
        <v>810</v>
      </c>
      <c r="H79" s="6" t="s">
        <v>811</v>
      </c>
      <c r="I79" s="6" t="s">
        <v>812</v>
      </c>
      <c r="J79" s="6" t="s">
        <v>813</v>
      </c>
      <c r="K79" s="7" t="str">
        <f>HYPERLINK("https://website.cs.vt.edu/people/faculty/doug-bowman.html","https://website.cs.vt.edu/people/faculty/doug-bowman.html")</f>
        <v>https://website.cs.vt.edu/people/faculty/doug-bowman.html</v>
      </c>
      <c r="L79" s="6" t="s">
        <v>814</v>
      </c>
      <c r="M79" s="6">
        <v>0.0</v>
      </c>
      <c r="N79" s="6">
        <v>1.0</v>
      </c>
      <c r="O79" s="6">
        <v>0.0</v>
      </c>
      <c r="P79" s="6">
        <v>0.0</v>
      </c>
      <c r="Q79" s="6">
        <v>1.0</v>
      </c>
      <c r="R79" s="6">
        <v>1.0</v>
      </c>
      <c r="S79" s="6">
        <v>0.0</v>
      </c>
      <c r="T79" s="6"/>
    </row>
    <row r="80" ht="15.75" customHeight="1">
      <c r="A80" s="4" t="s">
        <v>17</v>
      </c>
      <c r="B80" s="4" t="s">
        <v>42</v>
      </c>
      <c r="C80" s="4" t="s">
        <v>659</v>
      </c>
      <c r="D80" s="4" t="s">
        <v>51</v>
      </c>
      <c r="E80" s="4">
        <v>2.0</v>
      </c>
      <c r="F80" s="4" t="s">
        <v>17</v>
      </c>
      <c r="G80" s="4" t="s">
        <v>815</v>
      </c>
      <c r="H80" s="4" t="s">
        <v>816</v>
      </c>
      <c r="I80" s="4" t="s">
        <v>817</v>
      </c>
      <c r="J80" s="4" t="s">
        <v>818</v>
      </c>
      <c r="K80" s="5" t="str">
        <f>HYPERLINK("https://website.cs.vt.edu/people/faculty/eli-tilevich.html","https://website.cs.vt.edu/people/faculty/eli-tilevich.html")</f>
        <v>https://website.cs.vt.edu/people/faculty/eli-tilevich.html</v>
      </c>
      <c r="L80" s="4" t="s">
        <v>819</v>
      </c>
      <c r="M80" s="4">
        <v>0.0</v>
      </c>
      <c r="N80" s="4">
        <v>1.0</v>
      </c>
      <c r="O80" s="4">
        <v>0.0</v>
      </c>
      <c r="P80" s="4">
        <v>1.0</v>
      </c>
      <c r="Q80" s="4">
        <v>1.0</v>
      </c>
      <c r="R80" s="4">
        <v>1.0</v>
      </c>
      <c r="S80" s="4">
        <v>0.0</v>
      </c>
      <c r="T80" s="4"/>
    </row>
    <row r="81" ht="15.75" customHeight="1">
      <c r="A81" s="6" t="s">
        <v>17</v>
      </c>
      <c r="B81" s="6" t="s">
        <v>42</v>
      </c>
      <c r="C81" s="6" t="s">
        <v>659</v>
      </c>
      <c r="D81" s="6" t="s">
        <v>51</v>
      </c>
      <c r="E81" s="6">
        <v>2.0</v>
      </c>
      <c r="F81" s="6" t="s">
        <v>17</v>
      </c>
      <c r="G81" s="6" t="s">
        <v>820</v>
      </c>
      <c r="H81" s="6" t="s">
        <v>821</v>
      </c>
      <c r="I81" s="6" t="s">
        <v>822</v>
      </c>
      <c r="J81" s="6" t="s">
        <v>823</v>
      </c>
      <c r="K81" s="7" t="str">
        <f>HYPERLINK("https://website.cs.vt.edu/people/faculty/eric-pauley.html","https://website.cs.vt.edu/people/faculty/eric-pauley.html")</f>
        <v>https://website.cs.vt.edu/people/faculty/eric-pauley.html</v>
      </c>
      <c r="L81" s="6" t="s">
        <v>824</v>
      </c>
      <c r="M81" s="6">
        <v>0.0</v>
      </c>
      <c r="N81" s="6">
        <v>1.0</v>
      </c>
      <c r="O81" s="6">
        <v>0.0</v>
      </c>
      <c r="P81" s="6">
        <v>0.0</v>
      </c>
      <c r="Q81" s="6">
        <v>1.0</v>
      </c>
      <c r="R81" s="6">
        <v>1.0</v>
      </c>
      <c r="S81" s="6">
        <v>0.0</v>
      </c>
      <c r="T81" s="6"/>
    </row>
    <row r="82" ht="15.75" customHeight="1">
      <c r="A82" s="4" t="s">
        <v>17</v>
      </c>
      <c r="B82" s="4" t="s">
        <v>42</v>
      </c>
      <c r="C82" s="4" t="s">
        <v>659</v>
      </c>
      <c r="D82" s="4" t="s">
        <v>51</v>
      </c>
      <c r="E82" s="4">
        <v>2.0</v>
      </c>
      <c r="F82" s="4" t="s">
        <v>17</v>
      </c>
      <c r="G82" s="4" t="s">
        <v>825</v>
      </c>
      <c r="H82" s="4" t="s">
        <v>826</v>
      </c>
      <c r="I82" s="4" t="s">
        <v>827</v>
      </c>
      <c r="J82" s="4" t="s">
        <v>828</v>
      </c>
      <c r="K82" s="5" t="str">
        <f>HYPERLINK("https://website.cs.vt.edu/people/faculty/erika-olimpiew.html","https://website.cs.vt.edu/people/faculty/erika-olimpiew.html")</f>
        <v>https://website.cs.vt.edu/people/faculty/erika-olimpiew.html</v>
      </c>
      <c r="L82" s="4" t="s">
        <v>829</v>
      </c>
      <c r="M82" s="4">
        <v>0.0</v>
      </c>
      <c r="N82" s="4">
        <v>1.0</v>
      </c>
      <c r="O82" s="4">
        <v>0.0</v>
      </c>
      <c r="P82" s="4">
        <v>0.0</v>
      </c>
      <c r="Q82" s="4">
        <v>1.0</v>
      </c>
      <c r="R82" s="4">
        <v>1.0</v>
      </c>
      <c r="S82" s="4">
        <v>0.0</v>
      </c>
      <c r="T82" s="4"/>
    </row>
    <row r="83" ht="15.75" customHeight="1">
      <c r="A83" s="6" t="s">
        <v>17</v>
      </c>
      <c r="B83" s="6" t="s">
        <v>42</v>
      </c>
      <c r="C83" s="6" t="s">
        <v>659</v>
      </c>
      <c r="D83" s="6" t="s">
        <v>51</v>
      </c>
      <c r="E83" s="6">
        <v>2.0</v>
      </c>
      <c r="F83" s="6" t="s">
        <v>17</v>
      </c>
      <c r="G83" s="6" t="s">
        <v>830</v>
      </c>
      <c r="H83" s="6" t="s">
        <v>831</v>
      </c>
      <c r="I83" s="6" t="s">
        <v>832</v>
      </c>
      <c r="J83" s="6" t="s">
        <v>833</v>
      </c>
      <c r="K83" s="7" t="str">
        <f>HYPERLINK("https://website.cs.vt.edu/people/faculty/eugenia-rho.html","https://website.cs.vt.edu/people/faculty/eugenia-rho.html")</f>
        <v>https://website.cs.vt.edu/people/faculty/eugenia-rho.html</v>
      </c>
      <c r="L83" s="6" t="s">
        <v>834</v>
      </c>
      <c r="M83" s="6">
        <v>0.0</v>
      </c>
      <c r="N83" s="6">
        <v>1.0</v>
      </c>
      <c r="O83" s="6">
        <v>0.0</v>
      </c>
      <c r="P83" s="6">
        <v>0.0</v>
      </c>
      <c r="Q83" s="6">
        <v>1.0</v>
      </c>
      <c r="R83" s="6">
        <v>1.0</v>
      </c>
      <c r="S83" s="6">
        <v>0.0</v>
      </c>
      <c r="T83" s="6"/>
    </row>
    <row r="84" ht="15.75" customHeight="1">
      <c r="A84" s="4" t="s">
        <v>17</v>
      </c>
      <c r="B84" s="4" t="s">
        <v>42</v>
      </c>
      <c r="C84" s="4" t="s">
        <v>659</v>
      </c>
      <c r="D84" s="4" t="s">
        <v>51</v>
      </c>
      <c r="E84" s="4">
        <v>2.0</v>
      </c>
      <c r="F84" s="4" t="s">
        <v>17</v>
      </c>
      <c r="G84" s="4" t="s">
        <v>835</v>
      </c>
      <c r="H84" s="4" t="s">
        <v>836</v>
      </c>
      <c r="I84" s="4" t="s">
        <v>837</v>
      </c>
      <c r="J84" s="4" t="s">
        <v>838</v>
      </c>
      <c r="K84" s="5" t="str">
        <f>HYPERLINK("https://website.cs.vt.edu/people/faculty/godmar-back.html","https://website.cs.vt.edu/people/faculty/godmar-back.html")</f>
        <v>https://website.cs.vt.edu/people/faculty/godmar-back.html</v>
      </c>
      <c r="L84" s="4" t="s">
        <v>839</v>
      </c>
      <c r="M84" s="4">
        <v>0.0</v>
      </c>
      <c r="N84" s="4">
        <v>1.0</v>
      </c>
      <c r="O84" s="4">
        <v>0.0</v>
      </c>
      <c r="P84" s="4">
        <v>0.0</v>
      </c>
      <c r="Q84" s="4">
        <v>1.0</v>
      </c>
      <c r="R84" s="4">
        <v>1.0</v>
      </c>
      <c r="S84" s="4">
        <v>0.0</v>
      </c>
      <c r="T84" s="4"/>
    </row>
    <row r="85" ht="15.75" customHeight="1">
      <c r="A85" s="6" t="s">
        <v>17</v>
      </c>
      <c r="B85" s="6" t="s">
        <v>42</v>
      </c>
      <c r="C85" s="6" t="s">
        <v>659</v>
      </c>
      <c r="D85" s="6" t="s">
        <v>51</v>
      </c>
      <c r="E85" s="6">
        <v>2.0</v>
      </c>
      <c r="F85" s="6" t="s">
        <v>17</v>
      </c>
      <c r="G85" s="6" t="s">
        <v>840</v>
      </c>
      <c r="H85" s="6" t="s">
        <v>841</v>
      </c>
      <c r="I85" s="6" t="s">
        <v>842</v>
      </c>
      <c r="J85" s="6" t="s">
        <v>843</v>
      </c>
      <c r="K85" s="7" t="str">
        <f>HYPERLINK("https://website.cs.vt.edu/people/faculty/greg-kulczycki.html","https://website.cs.vt.edu/people/faculty/greg-kulczycki.html")</f>
        <v>https://website.cs.vt.edu/people/faculty/greg-kulczycki.html</v>
      </c>
      <c r="L85" s="6" t="s">
        <v>844</v>
      </c>
      <c r="M85" s="6">
        <v>0.0</v>
      </c>
      <c r="N85" s="6">
        <v>1.0</v>
      </c>
      <c r="O85" s="6">
        <v>0.0</v>
      </c>
      <c r="P85" s="6">
        <v>0.0</v>
      </c>
      <c r="Q85" s="6">
        <v>1.0</v>
      </c>
      <c r="R85" s="6">
        <v>1.0</v>
      </c>
      <c r="S85" s="6">
        <v>0.0</v>
      </c>
      <c r="T85" s="6"/>
    </row>
    <row r="86" ht="15.75" customHeight="1">
      <c r="A86" s="4" t="s">
        <v>17</v>
      </c>
      <c r="B86" s="4" t="s">
        <v>42</v>
      </c>
      <c r="C86" s="4" t="s">
        <v>659</v>
      </c>
      <c r="D86" s="4" t="s">
        <v>51</v>
      </c>
      <c r="E86" s="4">
        <v>2.0</v>
      </c>
      <c r="F86" s="4" t="s">
        <v>17</v>
      </c>
      <c r="G86" s="4" t="s">
        <v>845</v>
      </c>
      <c r="H86" s="4" t="s">
        <v>846</v>
      </c>
      <c r="I86" s="4" t="s">
        <v>847</v>
      </c>
      <c r="J86" s="4" t="s">
        <v>848</v>
      </c>
      <c r="K86" s="5" t="str">
        <f>HYPERLINK("https://website.cs.vt.edu/people/faculty/heath-hillman.html","https://website.cs.vt.edu/people/faculty/heath-hillman.html")</f>
        <v>https://website.cs.vt.edu/people/faculty/heath-hillman.html</v>
      </c>
      <c r="L86" s="4" t="s">
        <v>849</v>
      </c>
      <c r="M86" s="4">
        <v>0.0</v>
      </c>
      <c r="N86" s="4">
        <v>1.0</v>
      </c>
      <c r="O86" s="4">
        <v>0.0</v>
      </c>
      <c r="P86" s="4">
        <v>0.0</v>
      </c>
      <c r="Q86" s="4">
        <v>1.0</v>
      </c>
      <c r="R86" s="4">
        <v>1.0</v>
      </c>
      <c r="S86" s="4">
        <v>0.0</v>
      </c>
      <c r="T86" s="4"/>
    </row>
    <row r="87" ht="15.75" customHeight="1">
      <c r="A87" s="6" t="s">
        <v>17</v>
      </c>
      <c r="B87" s="6" t="s">
        <v>42</v>
      </c>
      <c r="C87" s="6" t="s">
        <v>659</v>
      </c>
      <c r="D87" s="6" t="s">
        <v>51</v>
      </c>
      <c r="E87" s="6">
        <v>2.0</v>
      </c>
      <c r="F87" s="6" t="s">
        <v>17</v>
      </c>
      <c r="G87" s="6" t="s">
        <v>850</v>
      </c>
      <c r="H87" s="6" t="s">
        <v>851</v>
      </c>
      <c r="I87" s="6" t="s">
        <v>852</v>
      </c>
      <c r="J87" s="6" t="s">
        <v>853</v>
      </c>
      <c r="K87" s="7" t="str">
        <f>HYPERLINK("https://website.cs.vt.edu/people/faculty/hoda-eldardiry.html","https://website.cs.vt.edu/people/faculty/hoda-eldardiry.html")</f>
        <v>https://website.cs.vt.edu/people/faculty/hoda-eldardiry.html</v>
      </c>
      <c r="L87" s="6" t="s">
        <v>854</v>
      </c>
      <c r="M87" s="6">
        <v>0.0</v>
      </c>
      <c r="N87" s="6">
        <v>1.0</v>
      </c>
      <c r="O87" s="6">
        <v>0.0</v>
      </c>
      <c r="P87" s="6">
        <v>0.0</v>
      </c>
      <c r="Q87" s="6">
        <v>1.0</v>
      </c>
      <c r="R87" s="6">
        <v>1.0</v>
      </c>
      <c r="S87" s="6">
        <v>0.0</v>
      </c>
      <c r="T87" s="6"/>
    </row>
    <row r="88" ht="15.75" customHeight="1">
      <c r="A88" s="4" t="s">
        <v>17</v>
      </c>
      <c r="B88" s="4" t="s">
        <v>42</v>
      </c>
      <c r="C88" s="4" t="s">
        <v>659</v>
      </c>
      <c r="D88" s="4" t="s">
        <v>51</v>
      </c>
      <c r="E88" s="4">
        <v>2.0</v>
      </c>
      <c r="F88" s="4" t="s">
        <v>17</v>
      </c>
      <c r="G88" s="4" t="s">
        <v>855</v>
      </c>
      <c r="H88" s="4" t="s">
        <v>856</v>
      </c>
      <c r="I88" s="4" t="s">
        <v>857</v>
      </c>
      <c r="J88" s="4" t="s">
        <v>858</v>
      </c>
      <c r="K88" s="5" t="str">
        <f>HYPERLINK("https://website.cs.vt.edu/people/faculty/huaicheng-li.html","https://website.cs.vt.edu/people/faculty/huaicheng-li.html")</f>
        <v>https://website.cs.vt.edu/people/faculty/huaicheng-li.html</v>
      </c>
      <c r="L88" s="4" t="s">
        <v>859</v>
      </c>
      <c r="M88" s="4">
        <v>0.0</v>
      </c>
      <c r="N88" s="4">
        <v>1.0</v>
      </c>
      <c r="O88" s="4">
        <v>0.0</v>
      </c>
      <c r="P88" s="4">
        <v>0.0</v>
      </c>
      <c r="Q88" s="4">
        <v>1.0</v>
      </c>
      <c r="R88" s="4">
        <v>1.0</v>
      </c>
      <c r="S88" s="4">
        <v>0.0</v>
      </c>
      <c r="T88" s="4"/>
    </row>
    <row r="89" ht="15.75" customHeight="1">
      <c r="A89" s="6" t="s">
        <v>17</v>
      </c>
      <c r="B89" s="6" t="s">
        <v>42</v>
      </c>
      <c r="C89" s="6" t="s">
        <v>659</v>
      </c>
      <c r="D89" s="6" t="s">
        <v>51</v>
      </c>
      <c r="E89" s="6">
        <v>2.0</v>
      </c>
      <c r="F89" s="6" t="s">
        <v>17</v>
      </c>
      <c r="G89" s="6" t="s">
        <v>860</v>
      </c>
      <c r="H89" s="6" t="s">
        <v>861</v>
      </c>
      <c r="I89" s="6" t="s">
        <v>862</v>
      </c>
      <c r="J89" s="6" t="s">
        <v>863</v>
      </c>
      <c r="K89" s="7" t="str">
        <f>HYPERLINK("https://website.cs.vt.edu/people/faculty/ihudiya-finda-williams.html","https://website.cs.vt.edu/people/faculty/ihudiya-finda-williams.html")</f>
        <v>https://website.cs.vt.edu/people/faculty/ihudiya-finda-williams.html</v>
      </c>
      <c r="L89" s="6" t="s">
        <v>864</v>
      </c>
      <c r="M89" s="6">
        <v>0.0</v>
      </c>
      <c r="N89" s="6">
        <v>1.0</v>
      </c>
      <c r="O89" s="6">
        <v>0.0</v>
      </c>
      <c r="P89" s="6">
        <v>0.0</v>
      </c>
      <c r="Q89" s="6">
        <v>1.0</v>
      </c>
      <c r="R89" s="6">
        <v>1.0</v>
      </c>
      <c r="S89" s="6">
        <v>0.0</v>
      </c>
      <c r="T89" s="6"/>
    </row>
    <row r="90" ht="15.75" customHeight="1">
      <c r="A90" s="4" t="s">
        <v>17</v>
      </c>
      <c r="B90" s="4" t="s">
        <v>42</v>
      </c>
      <c r="C90" s="4" t="s">
        <v>659</v>
      </c>
      <c r="D90" s="4" t="s">
        <v>51</v>
      </c>
      <c r="E90" s="4">
        <v>2.0</v>
      </c>
      <c r="F90" s="4" t="s">
        <v>17</v>
      </c>
      <c r="G90" s="4" t="s">
        <v>865</v>
      </c>
      <c r="H90" s="4" t="s">
        <v>866</v>
      </c>
      <c r="I90" s="4" t="s">
        <v>867</v>
      </c>
      <c r="J90" s="4" t="s">
        <v>868</v>
      </c>
      <c r="K90" s="5" t="str">
        <f>HYPERLINK("https://website.cs.vt.edu/people/faculty/jamie-sikora.html","https://website.cs.vt.edu/people/faculty/jamie-sikora.html")</f>
        <v>https://website.cs.vt.edu/people/faculty/jamie-sikora.html</v>
      </c>
      <c r="L90" s="4" t="s">
        <v>869</v>
      </c>
      <c r="M90" s="4">
        <v>0.0</v>
      </c>
      <c r="N90" s="4">
        <v>1.0</v>
      </c>
      <c r="O90" s="4">
        <v>0.0</v>
      </c>
      <c r="P90" s="4">
        <v>1.0</v>
      </c>
      <c r="Q90" s="4">
        <v>1.0</v>
      </c>
      <c r="R90" s="4">
        <v>1.0</v>
      </c>
      <c r="S90" s="4">
        <v>0.0</v>
      </c>
      <c r="T90" s="4"/>
    </row>
    <row r="91" ht="15.75" customHeight="1">
      <c r="A91" s="6" t="s">
        <v>17</v>
      </c>
      <c r="B91" s="6" t="s">
        <v>42</v>
      </c>
      <c r="C91" s="6" t="s">
        <v>659</v>
      </c>
      <c r="D91" s="6" t="s">
        <v>51</v>
      </c>
      <c r="E91" s="6">
        <v>2.0</v>
      </c>
      <c r="F91" s="6" t="s">
        <v>17</v>
      </c>
      <c r="G91" s="6" t="s">
        <v>870</v>
      </c>
      <c r="H91" s="6" t="s">
        <v>871</v>
      </c>
      <c r="I91" s="6" t="s">
        <v>872</v>
      </c>
      <c r="J91" s="6" t="s">
        <v>873</v>
      </c>
      <c r="K91" s="7" t="str">
        <f>HYPERLINK("https://website.cs.vt.edu/people/faculty/jiaming-cui.html","https://website.cs.vt.edu/people/faculty/jiaming-cui.html")</f>
        <v>https://website.cs.vt.edu/people/faculty/jiaming-cui.html</v>
      </c>
      <c r="L91" s="6" t="s">
        <v>874</v>
      </c>
      <c r="M91" s="6">
        <v>0.0</v>
      </c>
      <c r="N91" s="6">
        <v>1.0</v>
      </c>
      <c r="O91" s="6">
        <v>0.0</v>
      </c>
      <c r="P91" s="6">
        <v>0.0</v>
      </c>
      <c r="Q91" s="6">
        <v>1.0</v>
      </c>
      <c r="R91" s="6">
        <v>1.0</v>
      </c>
      <c r="S91" s="6">
        <v>0.0</v>
      </c>
      <c r="T91" s="6"/>
    </row>
    <row r="92" ht="15.75" customHeight="1">
      <c r="A92" s="4" t="s">
        <v>17</v>
      </c>
      <c r="B92" s="4" t="s">
        <v>42</v>
      </c>
      <c r="C92" s="4" t="s">
        <v>659</v>
      </c>
      <c r="D92" s="4" t="s">
        <v>51</v>
      </c>
      <c r="E92" s="4">
        <v>2.0</v>
      </c>
      <c r="F92" s="4" t="s">
        <v>17</v>
      </c>
      <c r="G92" s="4" t="s">
        <v>875</v>
      </c>
      <c r="H92" s="4" t="s">
        <v>876</v>
      </c>
      <c r="I92" s="4" t="s">
        <v>877</v>
      </c>
      <c r="J92" s="4" t="s">
        <v>878</v>
      </c>
      <c r="K92" s="5" t="str">
        <f>HYPERLINK("https://website.cs.vt.edu/people/faculty/jin-hee-cho.html","https://website.cs.vt.edu/people/faculty/jin-hee-cho.html")</f>
        <v>https://website.cs.vt.edu/people/faculty/jin-hee-cho.html</v>
      </c>
      <c r="L92" s="4" t="s">
        <v>879</v>
      </c>
      <c r="M92" s="4">
        <v>0.0</v>
      </c>
      <c r="N92" s="4">
        <v>1.0</v>
      </c>
      <c r="O92" s="4">
        <v>0.0</v>
      </c>
      <c r="P92" s="4">
        <v>0.0</v>
      </c>
      <c r="Q92" s="4">
        <v>1.0</v>
      </c>
      <c r="R92" s="4">
        <v>1.0</v>
      </c>
      <c r="S92" s="4">
        <v>0.0</v>
      </c>
      <c r="T92" s="4"/>
    </row>
    <row r="93" ht="15.75" customHeight="1">
      <c r="A93" s="6" t="s">
        <v>17</v>
      </c>
      <c r="B93" s="6" t="s">
        <v>42</v>
      </c>
      <c r="C93" s="6" t="s">
        <v>659</v>
      </c>
      <c r="D93" s="6" t="s">
        <v>51</v>
      </c>
      <c r="E93" s="6">
        <v>2.0</v>
      </c>
      <c r="F93" s="6" t="s">
        <v>17</v>
      </c>
      <c r="G93" s="6" t="s">
        <v>880</v>
      </c>
      <c r="H93" s="6" t="s">
        <v>881</v>
      </c>
      <c r="I93" s="6" t="s">
        <v>882</v>
      </c>
      <c r="J93" s="6" t="s">
        <v>883</v>
      </c>
      <c r="K93" s="7" t="str">
        <f>HYPERLINK("https://website.cs.vt.edu/people/faculty/kirk-cameron.html","https://website.cs.vt.edu/people/faculty/kirk-cameron.html")</f>
        <v>https://website.cs.vt.edu/people/faculty/kirk-cameron.html</v>
      </c>
      <c r="L93" s="6" t="s">
        <v>884</v>
      </c>
      <c r="M93" s="6">
        <v>0.0</v>
      </c>
      <c r="N93" s="6">
        <v>1.0</v>
      </c>
      <c r="O93" s="6">
        <v>0.0</v>
      </c>
      <c r="P93" s="6">
        <v>1.0</v>
      </c>
      <c r="Q93" s="6">
        <v>1.0</v>
      </c>
      <c r="R93" s="6">
        <v>1.0</v>
      </c>
      <c r="S93" s="6">
        <v>0.0</v>
      </c>
      <c r="T93" s="6"/>
    </row>
    <row r="94" ht="15.75" customHeight="1">
      <c r="A94" s="4" t="s">
        <v>17</v>
      </c>
      <c r="B94" s="4" t="s">
        <v>42</v>
      </c>
      <c r="C94" s="4" t="s">
        <v>659</v>
      </c>
      <c r="D94" s="4" t="s">
        <v>51</v>
      </c>
      <c r="E94" s="4">
        <v>2.0</v>
      </c>
      <c r="F94" s="4" t="s">
        <v>17</v>
      </c>
      <c r="G94" s="4" t="s">
        <v>885</v>
      </c>
      <c r="H94" s="4" t="s">
        <v>886</v>
      </c>
      <c r="I94" s="4" t="s">
        <v>887</v>
      </c>
      <c r="J94" s="4" t="s">
        <v>888</v>
      </c>
      <c r="K94" s="5" t="str">
        <f>HYPERLINK("https://website.cs.vt.edu/people/faculty/kirshanthan-sundararajah.html","https://website.cs.vt.edu/people/faculty/kirshanthan-sundararajah.html")</f>
        <v>https://website.cs.vt.edu/people/faculty/kirshanthan-sundararajah.html</v>
      </c>
      <c r="L94" s="4" t="s">
        <v>889</v>
      </c>
      <c r="M94" s="4">
        <v>0.0</v>
      </c>
      <c r="N94" s="4">
        <v>1.0</v>
      </c>
      <c r="O94" s="4">
        <v>0.0</v>
      </c>
      <c r="P94" s="4">
        <v>0.0</v>
      </c>
      <c r="Q94" s="4">
        <v>1.0</v>
      </c>
      <c r="R94" s="4">
        <v>1.0</v>
      </c>
      <c r="S94" s="4">
        <v>0.0</v>
      </c>
      <c r="T94" s="4"/>
    </row>
    <row r="95" ht="15.75" customHeight="1">
      <c r="A95" s="6" t="s">
        <v>17</v>
      </c>
      <c r="B95" s="6" t="s">
        <v>42</v>
      </c>
      <c r="C95" s="6" t="s">
        <v>659</v>
      </c>
      <c r="D95" s="6" t="s">
        <v>51</v>
      </c>
      <c r="E95" s="6">
        <v>2.0</v>
      </c>
      <c r="F95" s="6" t="s">
        <v>17</v>
      </c>
      <c r="G95" s="6" t="s">
        <v>890</v>
      </c>
      <c r="H95" s="6" t="s">
        <v>891</v>
      </c>
      <c r="I95" s="6" t="s">
        <v>892</v>
      </c>
      <c r="J95" s="6" t="s">
        <v>893</v>
      </c>
      <c r="K95" s="7" t="str">
        <f>HYPERLINK("https://website.cs.vt.edu/people/faculty/kirsten-e-richards.html","https://website.cs.vt.edu/people/faculty/kirsten-e-richards.html")</f>
        <v>https://website.cs.vt.edu/people/faculty/kirsten-e-richards.html</v>
      </c>
      <c r="L95" s="6" t="s">
        <v>894</v>
      </c>
      <c r="M95" s="6">
        <v>0.0</v>
      </c>
      <c r="N95" s="6">
        <v>1.0</v>
      </c>
      <c r="O95" s="6">
        <v>0.0</v>
      </c>
      <c r="P95" s="6">
        <v>0.0</v>
      </c>
      <c r="Q95" s="6">
        <v>1.0</v>
      </c>
      <c r="R95" s="6">
        <v>1.0</v>
      </c>
      <c r="S95" s="6">
        <v>0.0</v>
      </c>
      <c r="T95" s="6"/>
    </row>
    <row r="96" ht="15.75" customHeight="1">
      <c r="A96" s="4" t="s">
        <v>17</v>
      </c>
      <c r="B96" s="4" t="s">
        <v>42</v>
      </c>
      <c r="C96" s="4" t="s">
        <v>659</v>
      </c>
      <c r="D96" s="4" t="s">
        <v>51</v>
      </c>
      <c r="E96" s="4">
        <v>2.0</v>
      </c>
      <c r="F96" s="4" t="s">
        <v>17</v>
      </c>
      <c r="G96" s="4" t="s">
        <v>895</v>
      </c>
      <c r="H96" s="4" t="s">
        <v>896</v>
      </c>
      <c r="I96" s="4" t="s">
        <v>897</v>
      </c>
      <c r="J96" s="4" t="s">
        <v>898</v>
      </c>
      <c r="K96" s="5" t="str">
        <f>HYPERLINK("https://website.cs.vt.edu/people/faculty/kurt-luther.html","https://website.cs.vt.edu/people/faculty/kurt-luther.html")</f>
        <v>https://website.cs.vt.edu/people/faculty/kurt-luther.html</v>
      </c>
      <c r="L96" s="4" t="s">
        <v>899</v>
      </c>
      <c r="M96" s="4">
        <v>0.0</v>
      </c>
      <c r="N96" s="4">
        <v>1.0</v>
      </c>
      <c r="O96" s="4">
        <v>0.0</v>
      </c>
      <c r="P96" s="4">
        <v>0.0</v>
      </c>
      <c r="Q96" s="4">
        <v>1.0</v>
      </c>
      <c r="R96" s="4">
        <v>1.0</v>
      </c>
      <c r="S96" s="4">
        <v>0.0</v>
      </c>
      <c r="T96" s="4"/>
    </row>
    <row r="97" ht="15.75" customHeight="1">
      <c r="A97" s="6" t="s">
        <v>17</v>
      </c>
      <c r="B97" s="6" t="s">
        <v>42</v>
      </c>
      <c r="C97" s="6" t="s">
        <v>659</v>
      </c>
      <c r="D97" s="6" t="s">
        <v>51</v>
      </c>
      <c r="E97" s="6">
        <v>2.0</v>
      </c>
      <c r="F97" s="6" t="s">
        <v>17</v>
      </c>
      <c r="G97" s="6" t="s">
        <v>900</v>
      </c>
      <c r="H97" s="6" t="s">
        <v>901</v>
      </c>
      <c r="I97" s="6" t="s">
        <v>902</v>
      </c>
      <c r="J97" s="6" t="s">
        <v>903</v>
      </c>
      <c r="K97" s="7" t="str">
        <f>HYPERLINK("https://website.cs.vt.edu/people/faculty/liqing-zhang.html","https://website.cs.vt.edu/people/faculty/liqing-zhang.html")</f>
        <v>https://website.cs.vt.edu/people/faculty/liqing-zhang.html</v>
      </c>
      <c r="L97" s="6" t="s">
        <v>904</v>
      </c>
      <c r="M97" s="6">
        <v>0.0</v>
      </c>
      <c r="N97" s="6">
        <v>1.0</v>
      </c>
      <c r="O97" s="6">
        <v>0.0</v>
      </c>
      <c r="P97" s="6">
        <v>0.0</v>
      </c>
      <c r="Q97" s="6">
        <v>1.0</v>
      </c>
      <c r="R97" s="6">
        <v>1.0</v>
      </c>
      <c r="S97" s="6">
        <v>0.0</v>
      </c>
      <c r="T97" s="6"/>
    </row>
    <row r="98" ht="15.75" customHeight="1">
      <c r="A98" s="4" t="s">
        <v>17</v>
      </c>
      <c r="B98" s="4" t="s">
        <v>42</v>
      </c>
      <c r="C98" s="4" t="s">
        <v>659</v>
      </c>
      <c r="D98" s="4" t="s">
        <v>51</v>
      </c>
      <c r="E98" s="4">
        <v>2.0</v>
      </c>
      <c r="F98" s="4" t="s">
        <v>17</v>
      </c>
      <c r="G98" s="4" t="s">
        <v>905</v>
      </c>
      <c r="H98" s="4" t="s">
        <v>906</v>
      </c>
      <c r="I98" s="4" t="s">
        <v>907</v>
      </c>
      <c r="J98" s="4" t="s">
        <v>908</v>
      </c>
      <c r="K98" s="5" t="str">
        <f>HYPERLINK("https://website.cs.vt.edu/people/faculty/margaret-ellis.html","https://website.cs.vt.edu/people/faculty/margaret-ellis.html")</f>
        <v>https://website.cs.vt.edu/people/faculty/margaret-ellis.html</v>
      </c>
      <c r="L98" s="4" t="s">
        <v>909</v>
      </c>
      <c r="M98" s="4">
        <v>0.0</v>
      </c>
      <c r="N98" s="4">
        <v>1.0</v>
      </c>
      <c r="O98" s="4">
        <v>0.0</v>
      </c>
      <c r="P98" s="4">
        <v>0.0</v>
      </c>
      <c r="Q98" s="4">
        <v>1.0</v>
      </c>
      <c r="R98" s="4">
        <v>1.0</v>
      </c>
      <c r="S98" s="4">
        <v>0.0</v>
      </c>
      <c r="T98" s="4"/>
    </row>
    <row r="99" ht="15.75" customHeight="1">
      <c r="A99" s="6" t="s">
        <v>17</v>
      </c>
      <c r="B99" s="6" t="s">
        <v>42</v>
      </c>
      <c r="C99" s="6" t="s">
        <v>659</v>
      </c>
      <c r="D99" s="6" t="s">
        <v>51</v>
      </c>
      <c r="E99" s="6">
        <v>2.0</v>
      </c>
      <c r="F99" s="6" t="s">
        <v>17</v>
      </c>
      <c r="G99" s="6" t="s">
        <v>910</v>
      </c>
      <c r="H99" s="6" t="s">
        <v>911</v>
      </c>
      <c r="I99" s="6" t="s">
        <v>912</v>
      </c>
      <c r="J99" s="6" t="s">
        <v>913</v>
      </c>
      <c r="K99" s="7" t="str">
        <f>HYPERLINK("https://website.cs.vt.edu/people/faculty/matthew-hicks.html","https://website.cs.vt.edu/people/faculty/matthew-hicks.html")</f>
        <v>https://website.cs.vt.edu/people/faculty/matthew-hicks.html</v>
      </c>
      <c r="L99" s="6" t="s">
        <v>914</v>
      </c>
      <c r="M99" s="6">
        <v>0.0</v>
      </c>
      <c r="N99" s="6">
        <v>1.0</v>
      </c>
      <c r="O99" s="6">
        <v>0.0</v>
      </c>
      <c r="P99" s="6">
        <v>0.0</v>
      </c>
      <c r="Q99" s="6">
        <v>1.0</v>
      </c>
      <c r="R99" s="6">
        <v>1.0</v>
      </c>
      <c r="S99" s="6">
        <v>0.0</v>
      </c>
      <c r="T99" s="6"/>
    </row>
    <row r="100" ht="15.75" customHeight="1">
      <c r="A100" s="4" t="s">
        <v>17</v>
      </c>
      <c r="B100" s="4" t="s">
        <v>42</v>
      </c>
      <c r="C100" s="4" t="s">
        <v>659</v>
      </c>
      <c r="D100" s="4" t="s">
        <v>51</v>
      </c>
      <c r="E100" s="4">
        <v>2.0</v>
      </c>
      <c r="F100" s="4" t="s">
        <v>17</v>
      </c>
      <c r="G100" s="4" t="s">
        <v>915</v>
      </c>
      <c r="H100" s="4" t="s">
        <v>916</v>
      </c>
      <c r="I100" s="4" t="s">
        <v>917</v>
      </c>
      <c r="J100" s="4" t="s">
        <v>918</v>
      </c>
      <c r="K100" s="5" t="str">
        <f>HYPERLINK("https://website.cs.vt.edu/people/faculty/melissa-cameron.html","https://website.cs.vt.edu/people/faculty/melissa-cameron.html")</f>
        <v>https://website.cs.vt.edu/people/faculty/melissa-cameron.html</v>
      </c>
      <c r="L100" s="4" t="s">
        <v>919</v>
      </c>
      <c r="M100" s="4">
        <v>0.0</v>
      </c>
      <c r="N100" s="4">
        <v>0.0</v>
      </c>
      <c r="O100" s="4">
        <v>0.0</v>
      </c>
      <c r="P100" s="4">
        <v>0.0</v>
      </c>
      <c r="Q100" s="4">
        <v>1.0</v>
      </c>
      <c r="R100" s="4">
        <v>1.0</v>
      </c>
      <c r="S100" s="4">
        <v>0.0</v>
      </c>
      <c r="T100" s="4"/>
    </row>
    <row r="101" ht="15.75" customHeight="1">
      <c r="A101" s="6" t="s">
        <v>17</v>
      </c>
      <c r="B101" s="6" t="s">
        <v>42</v>
      </c>
      <c r="C101" s="6" t="s">
        <v>659</v>
      </c>
      <c r="D101" s="6" t="s">
        <v>51</v>
      </c>
      <c r="E101" s="6">
        <v>2.0</v>
      </c>
      <c r="F101" s="6" t="s">
        <v>17</v>
      </c>
      <c r="G101" s="6" t="s">
        <v>920</v>
      </c>
      <c r="H101" s="6" t="s">
        <v>921</v>
      </c>
      <c r="I101" s="6" t="s">
        <v>922</v>
      </c>
      <c r="J101" s="6" t="s">
        <v>923</v>
      </c>
      <c r="K101" s="7" t="str">
        <f>HYPERLINK("https://website.cs.vt.edu/people/faculty/mohammed-farghally.html","https://website.cs.vt.edu/people/faculty/mohammed-farghally.html")</f>
        <v>https://website.cs.vt.edu/people/faculty/mohammed-farghally.html</v>
      </c>
      <c r="L101" s="6" t="s">
        <v>924</v>
      </c>
      <c r="M101" s="6">
        <v>0.0</v>
      </c>
      <c r="N101" s="6">
        <v>1.0</v>
      </c>
      <c r="O101" s="6">
        <v>0.0</v>
      </c>
      <c r="P101" s="6">
        <v>0.0</v>
      </c>
      <c r="Q101" s="6">
        <v>1.0</v>
      </c>
      <c r="R101" s="6">
        <v>1.0</v>
      </c>
      <c r="S101" s="6">
        <v>0.0</v>
      </c>
      <c r="T101" s="6"/>
    </row>
    <row r="102" ht="15.75" customHeight="1">
      <c r="A102" s="4" t="s">
        <v>17</v>
      </c>
      <c r="B102" s="4" t="s">
        <v>42</v>
      </c>
      <c r="C102" s="4" t="s">
        <v>659</v>
      </c>
      <c r="D102" s="4" t="s">
        <v>51</v>
      </c>
      <c r="E102" s="4">
        <v>2.0</v>
      </c>
      <c r="F102" s="4" t="s">
        <v>17</v>
      </c>
      <c r="G102" s="4" t="s">
        <v>925</v>
      </c>
      <c r="H102" s="4" t="s">
        <v>926</v>
      </c>
      <c r="I102" s="4" t="s">
        <v>927</v>
      </c>
      <c r="J102" s="4" t="s">
        <v>928</v>
      </c>
      <c r="K102" s="5" t="str">
        <f>HYPERLINK("https://website.cs.vt.edu/people/faculty/mohammed-seyam.html","https://website.cs.vt.edu/people/faculty/mohammed-seyam.html")</f>
        <v>https://website.cs.vt.edu/people/faculty/mohammed-seyam.html</v>
      </c>
      <c r="L102" s="4" t="s">
        <v>929</v>
      </c>
      <c r="M102" s="4">
        <v>0.0</v>
      </c>
      <c r="N102" s="4">
        <v>1.0</v>
      </c>
      <c r="O102" s="4">
        <v>0.0</v>
      </c>
      <c r="P102" s="4">
        <v>0.0</v>
      </c>
      <c r="Q102" s="4">
        <v>1.0</v>
      </c>
      <c r="R102" s="4">
        <v>1.0</v>
      </c>
      <c r="S102" s="4">
        <v>0.0</v>
      </c>
      <c r="T102" s="4"/>
    </row>
    <row r="103" ht="15.75" customHeight="1">
      <c r="A103" s="6" t="s">
        <v>17</v>
      </c>
      <c r="B103" s="6" t="s">
        <v>42</v>
      </c>
      <c r="C103" s="6" t="s">
        <v>659</v>
      </c>
      <c r="D103" s="6" t="s">
        <v>51</v>
      </c>
      <c r="E103" s="6">
        <v>2.0</v>
      </c>
      <c r="F103" s="6" t="s">
        <v>17</v>
      </c>
      <c r="G103" s="6" t="s">
        <v>930</v>
      </c>
      <c r="H103" s="6" t="s">
        <v>931</v>
      </c>
      <c r="I103" s="6" t="s">
        <v>932</v>
      </c>
      <c r="J103" s="6" t="s">
        <v>933</v>
      </c>
      <c r="K103" s="7" t="str">
        <f>HYPERLINK("https://website.cs.vt.edu/people/faculty/muhammad-ali-gulzar.html","https://website.cs.vt.edu/people/faculty/muhammad-ali-gulzar.html")</f>
        <v>https://website.cs.vt.edu/people/faculty/muhammad-ali-gulzar.html</v>
      </c>
      <c r="L103" s="6" t="s">
        <v>934</v>
      </c>
      <c r="M103" s="6">
        <v>0.0</v>
      </c>
      <c r="N103" s="6">
        <v>1.0</v>
      </c>
      <c r="O103" s="6">
        <v>0.0</v>
      </c>
      <c r="P103" s="6">
        <v>0.0</v>
      </c>
      <c r="Q103" s="6">
        <v>1.0</v>
      </c>
      <c r="R103" s="6">
        <v>1.0</v>
      </c>
      <c r="S103" s="6">
        <v>0.0</v>
      </c>
      <c r="T103" s="6"/>
    </row>
    <row r="104" ht="15.75" customHeight="1">
      <c r="A104" s="4" t="s">
        <v>17</v>
      </c>
      <c r="B104" s="4" t="s">
        <v>42</v>
      </c>
      <c r="C104" s="4" t="s">
        <v>659</v>
      </c>
      <c r="D104" s="4" t="s">
        <v>51</v>
      </c>
      <c r="E104" s="4">
        <v>2.0</v>
      </c>
      <c r="F104" s="4" t="s">
        <v>17</v>
      </c>
      <c r="G104" s="4" t="s">
        <v>935</v>
      </c>
      <c r="H104" s="4" t="s">
        <v>936</v>
      </c>
      <c r="I104" s="4" t="s">
        <v>937</v>
      </c>
      <c r="J104" s="4" t="s">
        <v>938</v>
      </c>
      <c r="K104" s="5" t="str">
        <f>HYPERLINK("https://website.cs.vt.edu/people/faculty/murat-kantarcioglu.html","https://website.cs.vt.edu/people/faculty/murat-kantarcioglu.html")</f>
        <v>https://website.cs.vt.edu/people/faculty/murat-kantarcioglu.html</v>
      </c>
      <c r="L104" s="4" t="s">
        <v>939</v>
      </c>
      <c r="M104" s="4">
        <v>0.0</v>
      </c>
      <c r="N104" s="4">
        <v>1.0</v>
      </c>
      <c r="O104" s="4">
        <v>0.0</v>
      </c>
      <c r="P104" s="4">
        <v>0.0</v>
      </c>
      <c r="Q104" s="4">
        <v>1.0</v>
      </c>
      <c r="R104" s="4">
        <v>1.0</v>
      </c>
      <c r="S104" s="4">
        <v>0.0</v>
      </c>
      <c r="T104" s="4"/>
    </row>
    <row r="105" ht="15.75" customHeight="1">
      <c r="A105" s="6" t="s">
        <v>17</v>
      </c>
      <c r="B105" s="6" t="s">
        <v>42</v>
      </c>
      <c r="C105" s="6" t="s">
        <v>659</v>
      </c>
      <c r="D105" s="6" t="s">
        <v>51</v>
      </c>
      <c r="E105" s="6">
        <v>2.0</v>
      </c>
      <c r="F105" s="6" t="s">
        <v>17</v>
      </c>
      <c r="G105" s="6" t="s">
        <v>940</v>
      </c>
      <c r="H105" s="6" t="s">
        <v>941</v>
      </c>
      <c r="I105" s="6" t="s">
        <v>942</v>
      </c>
      <c r="J105" s="6" t="s">
        <v>943</v>
      </c>
      <c r="K105" s="7" t="str">
        <f>HYPERLINK("https://website.cs.vt.edu/people/faculty/na-ming.html","https://website.cs.vt.edu/people/faculty/na-ming.html")</f>
        <v>https://website.cs.vt.edu/people/faculty/na-ming.html</v>
      </c>
      <c r="L105" s="6" t="s">
        <v>944</v>
      </c>
      <c r="M105" s="6">
        <v>0.0</v>
      </c>
      <c r="N105" s="6">
        <v>1.0</v>
      </c>
      <c r="O105" s="6">
        <v>0.0</v>
      </c>
      <c r="P105" s="6">
        <v>0.0</v>
      </c>
      <c r="Q105" s="6">
        <v>1.0</v>
      </c>
      <c r="R105" s="6">
        <v>1.0</v>
      </c>
      <c r="S105" s="6">
        <v>0.0</v>
      </c>
      <c r="T105" s="6"/>
    </row>
    <row r="106" ht="15.75" customHeight="1">
      <c r="A106" s="4" t="s">
        <v>17</v>
      </c>
      <c r="B106" s="4" t="s">
        <v>42</v>
      </c>
      <c r="C106" s="4" t="s">
        <v>659</v>
      </c>
      <c r="D106" s="4" t="s">
        <v>51</v>
      </c>
      <c r="E106" s="4">
        <v>2.0</v>
      </c>
      <c r="F106" s="4" t="s">
        <v>17</v>
      </c>
      <c r="G106" s="4" t="s">
        <v>945</v>
      </c>
      <c r="H106" s="4" t="s">
        <v>946</v>
      </c>
      <c r="I106" s="4" t="s">
        <v>947</v>
      </c>
      <c r="J106" s="4" t="s">
        <v>948</v>
      </c>
      <c r="K106" s="5" t="str">
        <f>HYPERLINK("https://website.cs.vt.edu/people/faculty/naren-ramakrishnan.html","https://website.cs.vt.edu/people/faculty/naren-ramakrishnan.html")</f>
        <v>https://website.cs.vt.edu/people/faculty/naren-ramakrishnan.html</v>
      </c>
      <c r="L106" s="4" t="s">
        <v>949</v>
      </c>
      <c r="M106" s="4">
        <v>0.0</v>
      </c>
      <c r="N106" s="4">
        <v>1.0</v>
      </c>
      <c r="O106" s="4">
        <v>0.0</v>
      </c>
      <c r="P106" s="4">
        <v>0.0</v>
      </c>
      <c r="Q106" s="4">
        <v>1.0</v>
      </c>
      <c r="R106" s="4">
        <v>1.0</v>
      </c>
      <c r="S106" s="4">
        <v>0.0</v>
      </c>
      <c r="T106" s="4"/>
    </row>
    <row r="107" ht="15.75" customHeight="1">
      <c r="A107" s="6" t="s">
        <v>17</v>
      </c>
      <c r="B107" s="6" t="s">
        <v>42</v>
      </c>
      <c r="C107" s="6" t="s">
        <v>659</v>
      </c>
      <c r="D107" s="6" t="s">
        <v>51</v>
      </c>
      <c r="E107" s="6">
        <v>2.0</v>
      </c>
      <c r="F107" s="6" t="s">
        <v>17</v>
      </c>
      <c r="G107" s="6" t="s">
        <v>950</v>
      </c>
      <c r="H107" s="6" t="s">
        <v>951</v>
      </c>
      <c r="I107" s="6" t="s">
        <v>952</v>
      </c>
      <c r="J107" s="6" t="s">
        <v>953</v>
      </c>
      <c r="K107" s="7" t="str">
        <f>HYPERLINK("https://website.cs.vt.edu/people/faculty/onyeka-emebo.html","https://website.cs.vt.edu/people/faculty/onyeka-emebo.html")</f>
        <v>https://website.cs.vt.edu/people/faculty/onyeka-emebo.html</v>
      </c>
      <c r="L107" s="6" t="s">
        <v>954</v>
      </c>
      <c r="M107" s="6">
        <v>0.0</v>
      </c>
      <c r="N107" s="6">
        <v>1.0</v>
      </c>
      <c r="O107" s="6">
        <v>0.0</v>
      </c>
      <c r="P107" s="6">
        <v>0.0</v>
      </c>
      <c r="Q107" s="6">
        <v>1.0</v>
      </c>
      <c r="R107" s="6">
        <v>1.0</v>
      </c>
      <c r="S107" s="6">
        <v>0.0</v>
      </c>
      <c r="T107" s="6"/>
    </row>
    <row r="108" ht="15.75" customHeight="1">
      <c r="A108" s="4" t="s">
        <v>17</v>
      </c>
      <c r="B108" s="4" t="s">
        <v>42</v>
      </c>
      <c r="C108" s="4" t="s">
        <v>659</v>
      </c>
      <c r="D108" s="4" t="s">
        <v>51</v>
      </c>
      <c r="E108" s="4">
        <v>2.0</v>
      </c>
      <c r="F108" s="4" t="s">
        <v>17</v>
      </c>
      <c r="G108" s="4" t="s">
        <v>955</v>
      </c>
      <c r="H108" s="4" t="s">
        <v>956</v>
      </c>
      <c r="I108" s="4" t="s">
        <v>957</v>
      </c>
      <c r="J108" s="4" t="s">
        <v>958</v>
      </c>
      <c r="K108" s="5" t="str">
        <f>HYPERLINK("https://website.cs.vt.edu/people/faculty/osman-balci.html","https://website.cs.vt.edu/people/faculty/osman-balci.html")</f>
        <v>https://website.cs.vt.edu/people/faculty/osman-balci.html</v>
      </c>
      <c r="L108" s="4" t="s">
        <v>959</v>
      </c>
      <c r="M108" s="4">
        <v>0.0</v>
      </c>
      <c r="N108" s="4">
        <v>1.0</v>
      </c>
      <c r="O108" s="4">
        <v>0.0</v>
      </c>
      <c r="P108" s="4">
        <v>0.0</v>
      </c>
      <c r="Q108" s="4">
        <v>1.0</v>
      </c>
      <c r="R108" s="4">
        <v>1.0</v>
      </c>
      <c r="S108" s="4">
        <v>0.0</v>
      </c>
      <c r="T108" s="4"/>
    </row>
    <row r="109" ht="15.75" customHeight="1">
      <c r="A109" s="6" t="s">
        <v>17</v>
      </c>
      <c r="B109" s="6" t="s">
        <v>42</v>
      </c>
      <c r="C109" s="6" t="s">
        <v>659</v>
      </c>
      <c r="D109" s="6" t="s">
        <v>51</v>
      </c>
      <c r="E109" s="6">
        <v>2.0</v>
      </c>
      <c r="F109" s="6" t="s">
        <v>17</v>
      </c>
      <c r="G109" s="6" t="s">
        <v>960</v>
      </c>
      <c r="H109" s="6" t="s">
        <v>961</v>
      </c>
      <c r="I109" s="6" t="s">
        <v>962</v>
      </c>
      <c r="J109" s="6" t="s">
        <v>963</v>
      </c>
      <c r="K109" s="7" t="str">
        <f>HYPERLINK("https://website.cs.vt.edu/people/faculty/palash-sashittal.html","https://website.cs.vt.edu/people/faculty/palash-sashittal.html")</f>
        <v>https://website.cs.vt.edu/people/faculty/palash-sashittal.html</v>
      </c>
      <c r="L109" s="6" t="s">
        <v>964</v>
      </c>
      <c r="M109" s="6">
        <v>0.0</v>
      </c>
      <c r="N109" s="6">
        <v>1.0</v>
      </c>
      <c r="O109" s="6">
        <v>0.0</v>
      </c>
      <c r="P109" s="6">
        <v>0.0</v>
      </c>
      <c r="Q109" s="6">
        <v>1.0</v>
      </c>
      <c r="R109" s="6">
        <v>1.0</v>
      </c>
      <c r="S109" s="6">
        <v>0.0</v>
      </c>
      <c r="T109" s="6"/>
    </row>
    <row r="110" ht="15.75" customHeight="1">
      <c r="A110" s="4" t="s">
        <v>17</v>
      </c>
      <c r="B110" s="4" t="s">
        <v>42</v>
      </c>
      <c r="C110" s="4" t="s">
        <v>659</v>
      </c>
      <c r="D110" s="4" t="s">
        <v>51</v>
      </c>
      <c r="E110" s="4">
        <v>2.0</v>
      </c>
      <c r="F110" s="4" t="s">
        <v>17</v>
      </c>
      <c r="G110" s="4" t="s">
        <v>965</v>
      </c>
      <c r="H110" s="4" t="s">
        <v>966</v>
      </c>
      <c r="I110" s="4" t="s">
        <v>967</v>
      </c>
      <c r="J110" s="4" t="s">
        <v>968</v>
      </c>
      <c r="K110" s="5" t="str">
        <f>HYPERLINK("https://website.cs.vt.edu/people/faculty/patrick-sullivan.html","https://website.cs.vt.edu/people/faculty/patrick-sullivan.html")</f>
        <v>https://website.cs.vt.edu/people/faculty/patrick-sullivan.html</v>
      </c>
      <c r="L110" s="4" t="s">
        <v>969</v>
      </c>
      <c r="M110" s="4">
        <v>0.0</v>
      </c>
      <c r="N110" s="4">
        <v>1.0</v>
      </c>
      <c r="O110" s="4">
        <v>0.0</v>
      </c>
      <c r="P110" s="4">
        <v>0.0</v>
      </c>
      <c r="Q110" s="4">
        <v>1.0</v>
      </c>
      <c r="R110" s="4">
        <v>1.0</v>
      </c>
      <c r="S110" s="4">
        <v>0.0</v>
      </c>
      <c r="T110" s="4"/>
    </row>
    <row r="111" ht="15.75" customHeight="1">
      <c r="A111" s="6" t="s">
        <v>17</v>
      </c>
      <c r="B111" s="6" t="s">
        <v>42</v>
      </c>
      <c r="C111" s="6" t="s">
        <v>659</v>
      </c>
      <c r="D111" s="6" t="s">
        <v>51</v>
      </c>
      <c r="E111" s="6">
        <v>2.0</v>
      </c>
      <c r="F111" s="6" t="s">
        <v>17</v>
      </c>
      <c r="G111" s="6" t="s">
        <v>970</v>
      </c>
      <c r="H111" s="6" t="s">
        <v>971</v>
      </c>
      <c r="I111" s="6" t="s">
        <v>972</v>
      </c>
      <c r="J111" s="6" t="s">
        <v>973</v>
      </c>
      <c r="K111" s="7" t="str">
        <f>HYPERLINK("https://website.cs.vt.edu/people/faculty/peng-gao.html","https://website.cs.vt.edu/people/faculty/peng-gao.html")</f>
        <v>https://website.cs.vt.edu/people/faculty/peng-gao.html</v>
      </c>
      <c r="L111" s="6" t="s">
        <v>974</v>
      </c>
      <c r="M111" s="6">
        <v>0.0</v>
      </c>
      <c r="N111" s="6">
        <v>1.0</v>
      </c>
      <c r="O111" s="6">
        <v>0.0</v>
      </c>
      <c r="P111" s="6">
        <v>0.0</v>
      </c>
      <c r="Q111" s="6">
        <v>1.0</v>
      </c>
      <c r="R111" s="6">
        <v>1.0</v>
      </c>
      <c r="S111" s="6">
        <v>0.0</v>
      </c>
      <c r="T111" s="6"/>
    </row>
    <row r="112" ht="15.75" customHeight="1">
      <c r="A112" s="4" t="s">
        <v>17</v>
      </c>
      <c r="B112" s="4" t="s">
        <v>42</v>
      </c>
      <c r="C112" s="4" t="s">
        <v>659</v>
      </c>
      <c r="D112" s="4" t="s">
        <v>51</v>
      </c>
      <c r="E112" s="4">
        <v>2.0</v>
      </c>
      <c r="F112" s="4" t="s">
        <v>17</v>
      </c>
      <c r="G112" s="4" t="s">
        <v>975</v>
      </c>
      <c r="H112" s="4" t="s">
        <v>976</v>
      </c>
      <c r="I112" s="4" t="s">
        <v>977</v>
      </c>
      <c r="J112" s="4" t="s">
        <v>978</v>
      </c>
      <c r="K112" s="5" t="str">
        <f>HYPERLINK("https://website.cs.vt.edu/people/faculty/pinar-yanardag.html","https://website.cs.vt.edu/people/faculty/pinar-yanardag.html")</f>
        <v>https://website.cs.vt.edu/people/faculty/pinar-yanardag.html</v>
      </c>
      <c r="L112" s="4" t="s">
        <v>979</v>
      </c>
      <c r="M112" s="4">
        <v>0.0</v>
      </c>
      <c r="N112" s="4">
        <v>1.0</v>
      </c>
      <c r="O112" s="4">
        <v>0.0</v>
      </c>
      <c r="P112" s="4">
        <v>1.0</v>
      </c>
      <c r="Q112" s="4">
        <v>1.0</v>
      </c>
      <c r="R112" s="4">
        <v>1.0</v>
      </c>
      <c r="S112" s="4">
        <v>0.0</v>
      </c>
      <c r="T112" s="4"/>
    </row>
    <row r="113" ht="15.75" customHeight="1">
      <c r="A113" s="6" t="s">
        <v>17</v>
      </c>
      <c r="B113" s="6" t="s">
        <v>42</v>
      </c>
      <c r="C113" s="6" t="s">
        <v>659</v>
      </c>
      <c r="D113" s="6" t="s">
        <v>51</v>
      </c>
      <c r="E113" s="6">
        <v>2.0</v>
      </c>
      <c r="F113" s="6" t="s">
        <v>17</v>
      </c>
      <c r="G113" s="6" t="s">
        <v>980</v>
      </c>
      <c r="H113" s="6" t="s">
        <v>981</v>
      </c>
      <c r="I113" s="6" t="s">
        <v>982</v>
      </c>
      <c r="J113" s="6" t="s">
        <v>983</v>
      </c>
      <c r="K113" s="7" t="str">
        <f>HYPERLINK("https://website.cs.vt.edu/people/faculty/reza-jafari.html","https://website.cs.vt.edu/people/faculty/reza-jafari.html")</f>
        <v>https://website.cs.vt.edu/people/faculty/reza-jafari.html</v>
      </c>
      <c r="L113" s="6" t="s">
        <v>984</v>
      </c>
      <c r="M113" s="6">
        <v>0.0</v>
      </c>
      <c r="N113" s="6">
        <v>1.0</v>
      </c>
      <c r="O113" s="6">
        <v>0.0</v>
      </c>
      <c r="P113" s="6">
        <v>0.0</v>
      </c>
      <c r="Q113" s="6">
        <v>1.0</v>
      </c>
      <c r="R113" s="6">
        <v>1.0</v>
      </c>
      <c r="S113" s="6">
        <v>0.0</v>
      </c>
      <c r="T113" s="6"/>
    </row>
    <row r="114" ht="15.75" customHeight="1">
      <c r="A114" s="4" t="s">
        <v>17</v>
      </c>
      <c r="B114" s="4" t="s">
        <v>42</v>
      </c>
      <c r="C114" s="4" t="s">
        <v>659</v>
      </c>
      <c r="D114" s="4" t="s">
        <v>51</v>
      </c>
      <c r="E114" s="4">
        <v>2.0</v>
      </c>
      <c r="F114" s="4" t="s">
        <v>17</v>
      </c>
      <c r="G114" s="4" t="s">
        <v>985</v>
      </c>
      <c r="H114" s="4" t="s">
        <v>986</v>
      </c>
      <c r="I114" s="4" t="s">
        <v>987</v>
      </c>
      <c r="J114" s="4" t="s">
        <v>988</v>
      </c>
      <c r="K114" s="5" t="str">
        <f>HYPERLINK("https://website.cs.vt.edu/people/faculty/ryan-p-mcmahan.html","https://website.cs.vt.edu/people/faculty/ryan-p-mcmahan.html")</f>
        <v>https://website.cs.vt.edu/people/faculty/ryan-p-mcmahan.html</v>
      </c>
      <c r="L114" s="4" t="s">
        <v>989</v>
      </c>
      <c r="M114" s="4">
        <v>0.0</v>
      </c>
      <c r="N114" s="4">
        <v>1.0</v>
      </c>
      <c r="O114" s="4">
        <v>0.0</v>
      </c>
      <c r="P114" s="4">
        <v>0.0</v>
      </c>
      <c r="Q114" s="4">
        <v>1.0</v>
      </c>
      <c r="R114" s="4">
        <v>1.0</v>
      </c>
      <c r="S114" s="4">
        <v>0.0</v>
      </c>
      <c r="T114" s="4"/>
    </row>
    <row r="115" ht="15.75" customHeight="1">
      <c r="A115" s="6" t="s">
        <v>17</v>
      </c>
      <c r="B115" s="6" t="s">
        <v>42</v>
      </c>
      <c r="C115" s="6" t="s">
        <v>659</v>
      </c>
      <c r="D115" s="6" t="s">
        <v>51</v>
      </c>
      <c r="E115" s="6">
        <v>2.0</v>
      </c>
      <c r="F115" s="6" t="s">
        <v>17</v>
      </c>
      <c r="G115" s="6" t="s">
        <v>990</v>
      </c>
      <c r="H115" s="6" t="s">
        <v>991</v>
      </c>
      <c r="I115" s="6" t="s">
        <v>992</v>
      </c>
      <c r="J115" s="6" t="s">
        <v>993</v>
      </c>
      <c r="K115" s="7" t="str">
        <f>HYPERLINK("https://website.cs.vt.edu/people/faculty/saad-nizamani.html","https://website.cs.vt.edu/people/faculty/saad-nizamani.html")</f>
        <v>https://website.cs.vt.edu/people/faculty/saad-nizamani.html</v>
      </c>
      <c r="L115" s="6" t="s">
        <v>994</v>
      </c>
      <c r="M115" s="6">
        <v>0.0</v>
      </c>
      <c r="N115" s="6">
        <v>1.0</v>
      </c>
      <c r="O115" s="6">
        <v>0.0</v>
      </c>
      <c r="P115" s="6">
        <v>0.0</v>
      </c>
      <c r="Q115" s="6">
        <v>1.0</v>
      </c>
      <c r="R115" s="6">
        <v>1.0</v>
      </c>
      <c r="S115" s="6">
        <v>0.0</v>
      </c>
      <c r="T115" s="6"/>
    </row>
    <row r="116" ht="15.75" customHeight="1">
      <c r="A116" s="4" t="s">
        <v>17</v>
      </c>
      <c r="B116" s="4" t="s">
        <v>42</v>
      </c>
      <c r="C116" s="4" t="s">
        <v>659</v>
      </c>
      <c r="D116" s="4" t="s">
        <v>51</v>
      </c>
      <c r="E116" s="4">
        <v>2.0</v>
      </c>
      <c r="F116" s="4" t="s">
        <v>17</v>
      </c>
      <c r="G116" s="4" t="s">
        <v>995</v>
      </c>
      <c r="H116" s="4" t="s">
        <v>996</v>
      </c>
      <c r="I116" s="4" t="s">
        <v>997</v>
      </c>
      <c r="J116" s="4" t="s">
        <v>998</v>
      </c>
      <c r="K116" s="5" t="str">
        <f>HYPERLINK("https://website.cs.vt.edu/people/faculty/sally-hamouda.html","https://website.cs.vt.edu/people/faculty/sally-hamouda.html")</f>
        <v>https://website.cs.vt.edu/people/faculty/sally-hamouda.html</v>
      </c>
      <c r="L116" s="4" t="s">
        <v>999</v>
      </c>
      <c r="M116" s="4">
        <v>0.0</v>
      </c>
      <c r="N116" s="4">
        <v>1.0</v>
      </c>
      <c r="O116" s="4">
        <v>0.0</v>
      </c>
      <c r="P116" s="4">
        <v>0.0</v>
      </c>
      <c r="Q116" s="4">
        <v>1.0</v>
      </c>
      <c r="R116" s="4">
        <v>1.0</v>
      </c>
      <c r="S116" s="4">
        <v>0.0</v>
      </c>
      <c r="T116" s="4"/>
    </row>
    <row r="117" ht="15.75" customHeight="1">
      <c r="A117" s="6" t="s">
        <v>17</v>
      </c>
      <c r="B117" s="6" t="s">
        <v>42</v>
      </c>
      <c r="C117" s="6" t="s">
        <v>659</v>
      </c>
      <c r="D117" s="6" t="s">
        <v>51</v>
      </c>
      <c r="E117" s="6">
        <v>2.0</v>
      </c>
      <c r="F117" s="6" t="s">
        <v>17</v>
      </c>
      <c r="G117" s="6" t="s">
        <v>1000</v>
      </c>
      <c r="H117" s="6" t="s">
        <v>1001</v>
      </c>
      <c r="I117" s="6" t="s">
        <v>1002</v>
      </c>
      <c r="J117" s="6" t="s">
        <v>1003</v>
      </c>
      <c r="K117" s="7" t="str">
        <f>HYPERLINK("https://website.cs.vt.edu/people/faculty/sam-noh.html","https://website.cs.vt.edu/people/faculty/sam-noh.html")</f>
        <v>https://website.cs.vt.edu/people/faculty/sam-noh.html</v>
      </c>
      <c r="L117" s="6" t="s">
        <v>1004</v>
      </c>
      <c r="M117" s="6">
        <v>0.0</v>
      </c>
      <c r="N117" s="6">
        <v>1.0</v>
      </c>
      <c r="O117" s="6">
        <v>0.0</v>
      </c>
      <c r="P117" s="6">
        <v>0.0</v>
      </c>
      <c r="Q117" s="6">
        <v>1.0</v>
      </c>
      <c r="R117" s="6">
        <v>1.0</v>
      </c>
      <c r="S117" s="6">
        <v>0.0</v>
      </c>
      <c r="T117" s="6"/>
    </row>
    <row r="118" ht="15.75" customHeight="1">
      <c r="A118" s="4" t="s">
        <v>17</v>
      </c>
      <c r="B118" s="4" t="s">
        <v>42</v>
      </c>
      <c r="C118" s="4" t="s">
        <v>659</v>
      </c>
      <c r="D118" s="4" t="s">
        <v>51</v>
      </c>
      <c r="E118" s="4">
        <v>2.0</v>
      </c>
      <c r="F118" s="4" t="s">
        <v>17</v>
      </c>
      <c r="G118" s="4" t="s">
        <v>1005</v>
      </c>
      <c r="H118" s="4" t="s">
        <v>1006</v>
      </c>
      <c r="I118" s="4" t="s">
        <v>1007</v>
      </c>
      <c r="J118" s="4" t="s">
        <v>1008</v>
      </c>
      <c r="K118" s="5" t="str">
        <f>HYPERLINK("https://website.cs.vt.edu/people/faculty/sang-won-lee.html","https://website.cs.vt.edu/people/faculty/sang-won-lee.html")</f>
        <v>https://website.cs.vt.edu/people/faculty/sang-won-lee.html</v>
      </c>
      <c r="L118" s="4" t="s">
        <v>1009</v>
      </c>
      <c r="M118" s="4">
        <v>0.0</v>
      </c>
      <c r="N118" s="4">
        <v>1.0</v>
      </c>
      <c r="O118" s="4">
        <v>0.0</v>
      </c>
      <c r="P118" s="4">
        <v>0.0</v>
      </c>
      <c r="Q118" s="4">
        <v>1.0</v>
      </c>
      <c r="R118" s="4">
        <v>1.0</v>
      </c>
      <c r="S118" s="4">
        <v>0.0</v>
      </c>
      <c r="T118" s="4"/>
    </row>
    <row r="119" ht="15.75" customHeight="1">
      <c r="A119" s="6" t="s">
        <v>17</v>
      </c>
      <c r="B119" s="6" t="s">
        <v>42</v>
      </c>
      <c r="C119" s="6" t="s">
        <v>659</v>
      </c>
      <c r="D119" s="6" t="s">
        <v>51</v>
      </c>
      <c r="E119" s="6">
        <v>2.0</v>
      </c>
      <c r="F119" s="6" t="s">
        <v>17</v>
      </c>
      <c r="G119" s="6" t="s">
        <v>1010</v>
      </c>
      <c r="H119" s="6" t="s">
        <v>1011</v>
      </c>
      <c r="I119" s="6" t="s">
        <v>1012</v>
      </c>
      <c r="J119" s="6" t="s">
        <v>1013</v>
      </c>
      <c r="K119" s="7" t="str">
        <f>HYPERLINK("https://website.cs.vt.edu/people/faculty/sara-hooshangi.html","https://website.cs.vt.edu/people/faculty/sara-hooshangi.html")</f>
        <v>https://website.cs.vt.edu/people/faculty/sara-hooshangi.html</v>
      </c>
      <c r="L119" s="6" t="s">
        <v>1014</v>
      </c>
      <c r="M119" s="6">
        <v>0.0</v>
      </c>
      <c r="N119" s="6">
        <v>1.0</v>
      </c>
      <c r="O119" s="6">
        <v>0.0</v>
      </c>
      <c r="P119" s="6">
        <v>0.0</v>
      </c>
      <c r="Q119" s="6">
        <v>1.0</v>
      </c>
      <c r="R119" s="6">
        <v>1.0</v>
      </c>
      <c r="S119" s="6">
        <v>0.0</v>
      </c>
      <c r="T119" s="6"/>
    </row>
    <row r="120" ht="15.75" customHeight="1">
      <c r="A120" s="4" t="s">
        <v>17</v>
      </c>
      <c r="B120" s="4" t="s">
        <v>42</v>
      </c>
      <c r="C120" s="4" t="s">
        <v>659</v>
      </c>
      <c r="D120" s="4" t="s">
        <v>51</v>
      </c>
      <c r="E120" s="4">
        <v>2.0</v>
      </c>
      <c r="F120" s="4" t="s">
        <v>17</v>
      </c>
      <c r="G120" s="4" t="s">
        <v>1015</v>
      </c>
      <c r="H120" s="4" t="s">
        <v>1016</v>
      </c>
      <c r="I120" s="4" t="s">
        <v>1017</v>
      </c>
      <c r="J120" s="4" t="s">
        <v>1018</v>
      </c>
      <c r="K120" s="5" t="str">
        <f>HYPERLINK("https://website.cs.vt.edu/people/faculty/scott-mccrickard.html","https://website.cs.vt.edu/people/faculty/scott-mccrickard.html")</f>
        <v>https://website.cs.vt.edu/people/faculty/scott-mccrickard.html</v>
      </c>
      <c r="L120" s="4" t="s">
        <v>1019</v>
      </c>
      <c r="M120" s="4">
        <v>0.0</v>
      </c>
      <c r="N120" s="4">
        <v>1.0</v>
      </c>
      <c r="O120" s="4">
        <v>0.0</v>
      </c>
      <c r="P120" s="4">
        <v>0.0</v>
      </c>
      <c r="Q120" s="4">
        <v>1.0</v>
      </c>
      <c r="R120" s="4">
        <v>1.0</v>
      </c>
      <c r="S120" s="4">
        <v>0.0</v>
      </c>
      <c r="T120" s="4"/>
    </row>
    <row r="121" ht="15.75" customHeight="1">
      <c r="A121" s="6" t="s">
        <v>17</v>
      </c>
      <c r="B121" s="6" t="s">
        <v>42</v>
      </c>
      <c r="C121" s="6" t="s">
        <v>659</v>
      </c>
      <c r="D121" s="6" t="s">
        <v>51</v>
      </c>
      <c r="E121" s="6">
        <v>2.0</v>
      </c>
      <c r="F121" s="6" t="s">
        <v>17</v>
      </c>
      <c r="G121" s="6" t="s">
        <v>1020</v>
      </c>
      <c r="H121" s="6" t="s">
        <v>1021</v>
      </c>
      <c r="I121" s="6" t="s">
        <v>1022</v>
      </c>
      <c r="J121" s="6" t="s">
        <v>1023</v>
      </c>
      <c r="K121" s="7" t="str">
        <f>HYPERLINK("https://website.cs.vt.edu/people/faculty/sehrish-basir.html","https://website.cs.vt.edu/people/faculty/sehrish-basir.html")</f>
        <v>https://website.cs.vt.edu/people/faculty/sehrish-basir.html</v>
      </c>
      <c r="L121" s="6" t="s">
        <v>1024</v>
      </c>
      <c r="M121" s="6">
        <v>0.0</v>
      </c>
      <c r="N121" s="6">
        <v>1.0</v>
      </c>
      <c r="O121" s="6">
        <v>0.0</v>
      </c>
      <c r="P121" s="6">
        <v>0.0</v>
      </c>
      <c r="Q121" s="6">
        <v>1.0</v>
      </c>
      <c r="R121" s="6">
        <v>1.0</v>
      </c>
      <c r="S121" s="6">
        <v>0.0</v>
      </c>
      <c r="T121" s="6"/>
    </row>
    <row r="122" ht="15.75" customHeight="1">
      <c r="A122" s="4" t="s">
        <v>17</v>
      </c>
      <c r="B122" s="4" t="s">
        <v>42</v>
      </c>
      <c r="C122" s="4" t="s">
        <v>659</v>
      </c>
      <c r="D122" s="4" t="s">
        <v>51</v>
      </c>
      <c r="E122" s="4">
        <v>2.0</v>
      </c>
      <c r="F122" s="4" t="s">
        <v>17</v>
      </c>
      <c r="G122" s="4" t="s">
        <v>1025</v>
      </c>
      <c r="H122" s="4" t="s">
        <v>1026</v>
      </c>
      <c r="I122" s="4" t="s">
        <v>1027</v>
      </c>
      <c r="J122" s="4" t="s">
        <v>1028</v>
      </c>
      <c r="K122" s="5" t="str">
        <f>HYPERLINK("https://website.cs.vt.edu/people/faculty/shaddi-hasan.html","https://website.cs.vt.edu/people/faculty/shaddi-hasan.html")</f>
        <v>https://website.cs.vt.edu/people/faculty/shaddi-hasan.html</v>
      </c>
      <c r="L122" s="4" t="s">
        <v>1029</v>
      </c>
      <c r="M122" s="4">
        <v>0.0</v>
      </c>
      <c r="N122" s="4">
        <v>1.0</v>
      </c>
      <c r="O122" s="4">
        <v>0.0</v>
      </c>
      <c r="P122" s="4">
        <v>0.0</v>
      </c>
      <c r="Q122" s="4">
        <v>1.0</v>
      </c>
      <c r="R122" s="4">
        <v>1.0</v>
      </c>
      <c r="S122" s="4">
        <v>0.0</v>
      </c>
      <c r="T122" s="4"/>
    </row>
    <row r="123" ht="15.75" customHeight="1">
      <c r="A123" s="6" t="s">
        <v>17</v>
      </c>
      <c r="B123" s="6" t="s">
        <v>42</v>
      </c>
      <c r="C123" s="6" t="s">
        <v>659</v>
      </c>
      <c r="D123" s="6" t="s">
        <v>51</v>
      </c>
      <c r="E123" s="6">
        <v>2.0</v>
      </c>
      <c r="F123" s="6" t="s">
        <v>17</v>
      </c>
      <c r="G123" s="6" t="s">
        <v>1030</v>
      </c>
      <c r="H123" s="6" t="s">
        <v>1031</v>
      </c>
      <c r="I123" s="6" t="s">
        <v>1032</v>
      </c>
      <c r="J123" s="6" t="s">
        <v>1033</v>
      </c>
      <c r="K123" s="7" t="str">
        <f>HYPERLINK("https://website.cs.vt.edu/people/faculty/shengwei-an.html","https://website.cs.vt.edu/people/faculty/shengwei-an.html")</f>
        <v>https://website.cs.vt.edu/people/faculty/shengwei-an.html</v>
      </c>
      <c r="L123" s="6" t="s">
        <v>1034</v>
      </c>
      <c r="M123" s="6">
        <v>0.0</v>
      </c>
      <c r="N123" s="6">
        <v>1.0</v>
      </c>
      <c r="O123" s="6">
        <v>0.0</v>
      </c>
      <c r="P123" s="6">
        <v>0.0</v>
      </c>
      <c r="Q123" s="6">
        <v>1.0</v>
      </c>
      <c r="R123" s="6">
        <v>1.0</v>
      </c>
      <c r="S123" s="6">
        <v>0.0</v>
      </c>
      <c r="T123" s="6"/>
    </row>
    <row r="124" ht="15.75" customHeight="1">
      <c r="A124" s="4" t="s">
        <v>17</v>
      </c>
      <c r="B124" s="4" t="s">
        <v>42</v>
      </c>
      <c r="C124" s="4" t="s">
        <v>659</v>
      </c>
      <c r="D124" s="4" t="s">
        <v>51</v>
      </c>
      <c r="E124" s="4">
        <v>2.0</v>
      </c>
      <c r="F124" s="4" t="s">
        <v>17</v>
      </c>
      <c r="G124" s="4" t="s">
        <v>1035</v>
      </c>
      <c r="H124" s="4" t="s">
        <v>1036</v>
      </c>
      <c r="I124" s="4" t="s">
        <v>1037</v>
      </c>
      <c r="J124" s="4" t="s">
        <v>1038</v>
      </c>
      <c r="K124" s="5" t="str">
        <f>HYPERLINK("https://website.cs.vt.edu/people/faculty/siwei-cao.html","https://website.cs.vt.edu/people/faculty/siwei-cao.html")</f>
        <v>https://website.cs.vt.edu/people/faculty/siwei-cao.html</v>
      </c>
      <c r="L124" s="4" t="s">
        <v>1039</v>
      </c>
      <c r="M124" s="4">
        <v>0.0</v>
      </c>
      <c r="N124" s="4">
        <v>1.0</v>
      </c>
      <c r="O124" s="4">
        <v>0.0</v>
      </c>
      <c r="P124" s="4">
        <v>0.0</v>
      </c>
      <c r="Q124" s="4">
        <v>1.0</v>
      </c>
      <c r="R124" s="4">
        <v>1.0</v>
      </c>
      <c r="S124" s="4">
        <v>0.0</v>
      </c>
      <c r="T124" s="4"/>
    </row>
    <row r="125" ht="15.75" customHeight="1">
      <c r="A125" s="6" t="s">
        <v>17</v>
      </c>
      <c r="B125" s="6" t="s">
        <v>42</v>
      </c>
      <c r="C125" s="6" t="s">
        <v>659</v>
      </c>
      <c r="D125" s="6" t="s">
        <v>51</v>
      </c>
      <c r="E125" s="6">
        <v>2.0</v>
      </c>
      <c r="F125" s="6" t="s">
        <v>17</v>
      </c>
      <c r="G125" s="6" t="s">
        <v>1040</v>
      </c>
      <c r="H125" s="6" t="s">
        <v>1041</v>
      </c>
      <c r="I125" s="6" t="s">
        <v>1042</v>
      </c>
      <c r="J125" s="6" t="s">
        <v>1043</v>
      </c>
      <c r="K125" s="7" t="str">
        <f>HYPERLINK("https://website.cs.vt.edu/people/faculty/stephen-edwards.html","https://website.cs.vt.edu/people/faculty/stephen-edwards.html")</f>
        <v>https://website.cs.vt.edu/people/faculty/stephen-edwards.html</v>
      </c>
      <c r="L125" s="6" t="s">
        <v>1044</v>
      </c>
      <c r="M125" s="6">
        <v>0.0</v>
      </c>
      <c r="N125" s="6">
        <v>1.0</v>
      </c>
      <c r="O125" s="6">
        <v>0.0</v>
      </c>
      <c r="P125" s="6">
        <v>0.0</v>
      </c>
      <c r="Q125" s="6">
        <v>1.0</v>
      </c>
      <c r="R125" s="6">
        <v>1.0</v>
      </c>
      <c r="S125" s="6">
        <v>0.0</v>
      </c>
      <c r="T125" s="6"/>
    </row>
    <row r="126" ht="15.75" customHeight="1">
      <c r="A126" s="4" t="s">
        <v>17</v>
      </c>
      <c r="B126" s="4" t="s">
        <v>42</v>
      </c>
      <c r="C126" s="4" t="s">
        <v>659</v>
      </c>
      <c r="D126" s="4" t="s">
        <v>51</v>
      </c>
      <c r="E126" s="4">
        <v>2.0</v>
      </c>
      <c r="F126" s="4" t="s">
        <v>17</v>
      </c>
      <c r="G126" s="4" t="s">
        <v>1045</v>
      </c>
      <c r="H126" s="4" t="s">
        <v>1046</v>
      </c>
      <c r="I126" s="4" t="s">
        <v>1047</v>
      </c>
      <c r="J126" s="4" t="s">
        <v>1048</v>
      </c>
      <c r="K126" s="5" t="str">
        <f>HYPERLINK("https://website.cs.vt.edu/people/faculty/sumeet-khatri.html","https://website.cs.vt.edu/people/faculty/sumeet-khatri.html")</f>
        <v>https://website.cs.vt.edu/people/faculty/sumeet-khatri.html</v>
      </c>
      <c r="L126" s="4" t="s">
        <v>1049</v>
      </c>
      <c r="M126" s="4">
        <v>0.0</v>
      </c>
      <c r="N126" s="4">
        <v>1.0</v>
      </c>
      <c r="O126" s="4">
        <v>0.0</v>
      </c>
      <c r="P126" s="4">
        <v>0.0</v>
      </c>
      <c r="Q126" s="4">
        <v>1.0</v>
      </c>
      <c r="R126" s="4">
        <v>1.0</v>
      </c>
      <c r="S126" s="4">
        <v>0.0</v>
      </c>
      <c r="T126" s="4"/>
    </row>
    <row r="127" ht="15.75" customHeight="1">
      <c r="A127" s="6" t="s">
        <v>17</v>
      </c>
      <c r="B127" s="6" t="s">
        <v>42</v>
      </c>
      <c r="C127" s="6" t="s">
        <v>659</v>
      </c>
      <c r="D127" s="6" t="s">
        <v>51</v>
      </c>
      <c r="E127" s="6">
        <v>2.0</v>
      </c>
      <c r="F127" s="6" t="s">
        <v>17</v>
      </c>
      <c r="G127" s="6" t="s">
        <v>1050</v>
      </c>
      <c r="H127" s="6" t="s">
        <v>1051</v>
      </c>
      <c r="I127" s="6" t="s">
        <v>1052</v>
      </c>
      <c r="J127" s="6" t="s">
        <v>1053</v>
      </c>
      <c r="K127" s="7" t="str">
        <f>HYPERLINK("https://website.cs.vt.edu/people/faculty/t--m--murali.html","https://website.cs.vt.edu/people/faculty/t--m--murali.html")</f>
        <v>https://website.cs.vt.edu/people/faculty/t--m--murali.html</v>
      </c>
      <c r="L127" s="6" t="s">
        <v>1054</v>
      </c>
      <c r="M127" s="6">
        <v>0.0</v>
      </c>
      <c r="N127" s="6">
        <v>1.0</v>
      </c>
      <c r="O127" s="6">
        <v>0.0</v>
      </c>
      <c r="P127" s="6">
        <v>0.0</v>
      </c>
      <c r="Q127" s="6">
        <v>1.0</v>
      </c>
      <c r="R127" s="6">
        <v>1.0</v>
      </c>
      <c r="S127" s="6">
        <v>0.0</v>
      </c>
      <c r="T127" s="6"/>
    </row>
    <row r="128" ht="15.75" customHeight="1">
      <c r="A128" s="4" t="s">
        <v>17</v>
      </c>
      <c r="B128" s="4" t="s">
        <v>42</v>
      </c>
      <c r="C128" s="4" t="s">
        <v>659</v>
      </c>
      <c r="D128" s="4" t="s">
        <v>51</v>
      </c>
      <c r="E128" s="4">
        <v>2.0</v>
      </c>
      <c r="F128" s="4" t="s">
        <v>17</v>
      </c>
      <c r="G128" s="4" t="s">
        <v>1055</v>
      </c>
      <c r="H128" s="4" t="s">
        <v>1056</v>
      </c>
      <c r="I128" s="4" t="s">
        <v>1057</v>
      </c>
      <c r="J128" s="4" t="s">
        <v>1058</v>
      </c>
      <c r="K128" s="5" t="str">
        <f>HYPERLINK("https://website.cs.vt.edu/people/faculty/taejoong-chung.html","https://website.cs.vt.edu/people/faculty/taejoong-chung.html")</f>
        <v>https://website.cs.vt.edu/people/faculty/taejoong-chung.html</v>
      </c>
      <c r="L128" s="4" t="s">
        <v>1059</v>
      </c>
      <c r="M128" s="4">
        <v>0.0</v>
      </c>
      <c r="N128" s="4">
        <v>1.0</v>
      </c>
      <c r="O128" s="4">
        <v>0.0</v>
      </c>
      <c r="P128" s="4">
        <v>1.0</v>
      </c>
      <c r="Q128" s="4">
        <v>1.0</v>
      </c>
      <c r="R128" s="4">
        <v>1.0</v>
      </c>
      <c r="S128" s="4">
        <v>0.0</v>
      </c>
      <c r="T128" s="4"/>
    </row>
    <row r="129" ht="15.75" customHeight="1">
      <c r="A129" s="6" t="s">
        <v>17</v>
      </c>
      <c r="B129" s="6" t="s">
        <v>42</v>
      </c>
      <c r="C129" s="6" t="s">
        <v>659</v>
      </c>
      <c r="D129" s="6" t="s">
        <v>51</v>
      </c>
      <c r="E129" s="6">
        <v>2.0</v>
      </c>
      <c r="F129" s="6" t="s">
        <v>17</v>
      </c>
      <c r="G129" s="6" t="s">
        <v>1060</v>
      </c>
      <c r="H129" s="6" t="s">
        <v>1061</v>
      </c>
      <c r="I129" s="6" t="s">
        <v>1062</v>
      </c>
      <c r="J129" s="6" t="s">
        <v>1063</v>
      </c>
      <c r="K129" s="7" t="str">
        <f>HYPERLINK("https://website.cs.vt.edu/people/faculty/tessema-mengistu.html","https://website.cs.vt.edu/people/faculty/tessema-mengistu.html")</f>
        <v>https://website.cs.vt.edu/people/faculty/tessema-mengistu.html</v>
      </c>
      <c r="L129" s="6" t="s">
        <v>1064</v>
      </c>
      <c r="M129" s="6">
        <v>0.0</v>
      </c>
      <c r="N129" s="6">
        <v>1.0</v>
      </c>
      <c r="O129" s="6">
        <v>0.0</v>
      </c>
      <c r="P129" s="6">
        <v>0.0</v>
      </c>
      <c r="Q129" s="6">
        <v>1.0</v>
      </c>
      <c r="R129" s="6">
        <v>1.0</v>
      </c>
      <c r="S129" s="6">
        <v>0.0</v>
      </c>
      <c r="T129" s="6"/>
    </row>
    <row r="130" ht="15.75" customHeight="1">
      <c r="A130" s="4" t="s">
        <v>17</v>
      </c>
      <c r="B130" s="4" t="s">
        <v>42</v>
      </c>
      <c r="C130" s="4" t="s">
        <v>659</v>
      </c>
      <c r="D130" s="4" t="s">
        <v>51</v>
      </c>
      <c r="E130" s="4">
        <v>2.0</v>
      </c>
      <c r="F130" s="4" t="s">
        <v>17</v>
      </c>
      <c r="G130" s="4" t="s">
        <v>1065</v>
      </c>
      <c r="H130" s="4" t="s">
        <v>1066</v>
      </c>
      <c r="I130" s="4" t="s">
        <v>1067</v>
      </c>
      <c r="J130" s="4" t="s">
        <v>1068</v>
      </c>
      <c r="K130" s="5" t="str">
        <f>HYPERLINK("https://website.cs.vt.edu/people/faculty/thang-hoang.html","https://website.cs.vt.edu/people/faculty/thang-hoang.html")</f>
        <v>https://website.cs.vt.edu/people/faculty/thang-hoang.html</v>
      </c>
      <c r="L130" s="4" t="s">
        <v>1069</v>
      </c>
      <c r="M130" s="4">
        <v>0.0</v>
      </c>
      <c r="N130" s="4">
        <v>1.0</v>
      </c>
      <c r="O130" s="4">
        <v>0.0</v>
      </c>
      <c r="P130" s="4">
        <v>1.0</v>
      </c>
      <c r="Q130" s="4">
        <v>1.0</v>
      </c>
      <c r="R130" s="4">
        <v>1.0</v>
      </c>
      <c r="S130" s="4">
        <v>0.0</v>
      </c>
      <c r="T130" s="4"/>
    </row>
    <row r="131" ht="15.75" customHeight="1">
      <c r="A131" s="6" t="s">
        <v>17</v>
      </c>
      <c r="B131" s="6" t="s">
        <v>42</v>
      </c>
      <c r="C131" s="6" t="s">
        <v>659</v>
      </c>
      <c r="D131" s="6" t="s">
        <v>51</v>
      </c>
      <c r="E131" s="6">
        <v>2.0</v>
      </c>
      <c r="F131" s="6" t="s">
        <v>17</v>
      </c>
      <c r="G131" s="6" t="s">
        <v>1070</v>
      </c>
      <c r="H131" s="6" t="s">
        <v>1071</v>
      </c>
      <c r="I131" s="6" t="s">
        <v>1072</v>
      </c>
      <c r="J131" s="6" t="s">
        <v>1073</v>
      </c>
      <c r="K131" s="7" t="str">
        <f>HYPERLINK("https://website.cs.vt.edu/people/faculty/timothy-richards.html","https://website.cs.vt.edu/people/faculty/timothy-richards.html")</f>
        <v>https://website.cs.vt.edu/people/faculty/timothy-richards.html</v>
      </c>
      <c r="L131" s="6" t="s">
        <v>1074</v>
      </c>
      <c r="M131" s="6">
        <v>0.0</v>
      </c>
      <c r="N131" s="6">
        <v>1.0</v>
      </c>
      <c r="O131" s="6">
        <v>0.0</v>
      </c>
      <c r="P131" s="6">
        <v>0.0</v>
      </c>
      <c r="Q131" s="6">
        <v>1.0</v>
      </c>
      <c r="R131" s="6">
        <v>1.0</v>
      </c>
      <c r="S131" s="6">
        <v>0.0</v>
      </c>
      <c r="T131" s="6"/>
    </row>
    <row r="132" ht="15.75" customHeight="1">
      <c r="A132" s="4" t="s">
        <v>17</v>
      </c>
      <c r="B132" s="4" t="s">
        <v>42</v>
      </c>
      <c r="C132" s="4" t="s">
        <v>659</v>
      </c>
      <c r="D132" s="4" t="s">
        <v>51</v>
      </c>
      <c r="E132" s="4">
        <v>2.0</v>
      </c>
      <c r="F132" s="4" t="s">
        <v>17</v>
      </c>
      <c r="G132" s="4" t="s">
        <v>1075</v>
      </c>
      <c r="H132" s="4" t="s">
        <v>1076</v>
      </c>
      <c r="I132" s="4" t="s">
        <v>1077</v>
      </c>
      <c r="J132" s="4" t="s">
        <v>1078</v>
      </c>
      <c r="K132" s="5" t="str">
        <f>HYPERLINK("https://website.cs.vt.edu/people/faculty/tu-vu.html","https://website.cs.vt.edu/people/faculty/tu-vu.html")</f>
        <v>https://website.cs.vt.edu/people/faculty/tu-vu.html</v>
      </c>
      <c r="L132" s="4" t="s">
        <v>1079</v>
      </c>
      <c r="M132" s="4">
        <v>0.0</v>
      </c>
      <c r="N132" s="4">
        <v>1.0</v>
      </c>
      <c r="O132" s="4">
        <v>0.0</v>
      </c>
      <c r="P132" s="4">
        <v>0.0</v>
      </c>
      <c r="Q132" s="4">
        <v>1.0</v>
      </c>
      <c r="R132" s="4">
        <v>1.0</v>
      </c>
      <c r="S132" s="4">
        <v>0.0</v>
      </c>
      <c r="T132" s="4"/>
    </row>
    <row r="133" ht="15.75" customHeight="1">
      <c r="A133" s="6" t="s">
        <v>17</v>
      </c>
      <c r="B133" s="6" t="s">
        <v>42</v>
      </c>
      <c r="C133" s="6" t="s">
        <v>659</v>
      </c>
      <c r="D133" s="6" t="s">
        <v>51</v>
      </c>
      <c r="E133" s="6">
        <v>2.0</v>
      </c>
      <c r="F133" s="6" t="s">
        <v>17</v>
      </c>
      <c r="G133" s="6" t="s">
        <v>1080</v>
      </c>
      <c r="H133" s="6" t="s">
        <v>1081</v>
      </c>
      <c r="I133" s="6" t="s">
        <v>1082</v>
      </c>
      <c r="J133" s="6" t="s">
        <v>1083</v>
      </c>
      <c r="K133" s="7" t="str">
        <f>HYPERLINK("https://website.cs.vt.edu/people/faculty/wenjing-lou.html","https://website.cs.vt.edu/people/faculty/wenjing-lou.html")</f>
        <v>https://website.cs.vt.edu/people/faculty/wenjing-lou.html</v>
      </c>
      <c r="L133" s="6" t="s">
        <v>1084</v>
      </c>
      <c r="M133" s="6">
        <v>0.0</v>
      </c>
      <c r="N133" s="6">
        <v>1.0</v>
      </c>
      <c r="O133" s="6">
        <v>0.0</v>
      </c>
      <c r="P133" s="6">
        <v>0.0</v>
      </c>
      <c r="Q133" s="6">
        <v>1.0</v>
      </c>
      <c r="R133" s="6">
        <v>1.0</v>
      </c>
      <c r="S133" s="6">
        <v>0.0</v>
      </c>
      <c r="T133" s="6"/>
    </row>
    <row r="134" ht="15.75" customHeight="1">
      <c r="A134" s="4" t="s">
        <v>17</v>
      </c>
      <c r="B134" s="4" t="s">
        <v>42</v>
      </c>
      <c r="C134" s="4" t="s">
        <v>659</v>
      </c>
      <c r="D134" s="4" t="s">
        <v>51</v>
      </c>
      <c r="E134" s="4">
        <v>2.0</v>
      </c>
      <c r="F134" s="4" t="s">
        <v>17</v>
      </c>
      <c r="G134" s="4" t="s">
        <v>1085</v>
      </c>
      <c r="H134" s="4" t="s">
        <v>1086</v>
      </c>
      <c r="I134" s="4" t="s">
        <v>1087</v>
      </c>
      <c r="J134" s="4" t="s">
        <v>1088</v>
      </c>
      <c r="K134" s="5" t="str">
        <f>HYPERLINK("https://website.cs.vt.edu/people/faculty/wu-chun-feng.html","https://website.cs.vt.edu/people/faculty/wu-chun-feng.html")</f>
        <v>https://website.cs.vt.edu/people/faculty/wu-chun-feng.html</v>
      </c>
      <c r="L134" s="4" t="s">
        <v>1089</v>
      </c>
      <c r="M134" s="4">
        <v>0.0</v>
      </c>
      <c r="N134" s="4">
        <v>1.0</v>
      </c>
      <c r="O134" s="4">
        <v>0.0</v>
      </c>
      <c r="P134" s="4">
        <v>0.0</v>
      </c>
      <c r="Q134" s="4">
        <v>1.0</v>
      </c>
      <c r="R134" s="4">
        <v>1.0</v>
      </c>
      <c r="S134" s="4">
        <v>0.0</v>
      </c>
      <c r="T134" s="4"/>
    </row>
    <row r="135" ht="15.75" customHeight="1">
      <c r="A135" s="6" t="s">
        <v>17</v>
      </c>
      <c r="B135" s="6" t="s">
        <v>42</v>
      </c>
      <c r="C135" s="6" t="s">
        <v>659</v>
      </c>
      <c r="D135" s="6" t="s">
        <v>51</v>
      </c>
      <c r="E135" s="6">
        <v>2.0</v>
      </c>
      <c r="F135" s="6" t="s">
        <v>17</v>
      </c>
      <c r="G135" s="6" t="s">
        <v>1090</v>
      </c>
      <c r="H135" s="6" t="s">
        <v>1091</v>
      </c>
      <c r="I135" s="6" t="s">
        <v>1092</v>
      </c>
      <c r="J135" s="6" t="s">
        <v>1093</v>
      </c>
      <c r="K135" s="7" t="str">
        <f>HYPERLINK("https://website.cs.vt.edu/people/faculty/xuan-wang.html","https://website.cs.vt.edu/people/faculty/xuan-wang.html")</f>
        <v>https://website.cs.vt.edu/people/faculty/xuan-wang.html</v>
      </c>
      <c r="L135" s="6" t="s">
        <v>1094</v>
      </c>
      <c r="M135" s="6">
        <v>0.0</v>
      </c>
      <c r="N135" s="6">
        <v>1.0</v>
      </c>
      <c r="O135" s="6">
        <v>0.0</v>
      </c>
      <c r="P135" s="6">
        <v>0.0</v>
      </c>
      <c r="Q135" s="6">
        <v>1.0</v>
      </c>
      <c r="R135" s="6">
        <v>1.0</v>
      </c>
      <c r="S135" s="6">
        <v>0.0</v>
      </c>
      <c r="T135" s="6"/>
    </row>
    <row r="136" ht="15.75" customHeight="1">
      <c r="A136" s="4" t="s">
        <v>17</v>
      </c>
      <c r="B136" s="4" t="s">
        <v>42</v>
      </c>
      <c r="C136" s="4" t="s">
        <v>659</v>
      </c>
      <c r="D136" s="4" t="s">
        <v>51</v>
      </c>
      <c r="E136" s="4">
        <v>2.0</v>
      </c>
      <c r="F136" s="4" t="s">
        <v>17</v>
      </c>
      <c r="G136" s="4" t="s">
        <v>1095</v>
      </c>
      <c r="H136" s="4" t="s">
        <v>1096</v>
      </c>
      <c r="I136" s="4" t="s">
        <v>1097</v>
      </c>
      <c r="J136" s="4" t="s">
        <v>1098</v>
      </c>
      <c r="K136" s="5" t="str">
        <f>HYPERLINK("https://website.cs.vt.edu/people/faculty/xun-jian.html","https://website.cs.vt.edu/people/faculty/xun-jian.html")</f>
        <v>https://website.cs.vt.edu/people/faculty/xun-jian.html</v>
      </c>
      <c r="L136" s="4" t="s">
        <v>1099</v>
      </c>
      <c r="M136" s="4">
        <v>0.0</v>
      </c>
      <c r="N136" s="4">
        <v>1.0</v>
      </c>
      <c r="O136" s="4">
        <v>1.0</v>
      </c>
      <c r="P136" s="4">
        <v>0.0</v>
      </c>
      <c r="Q136" s="4">
        <v>1.0</v>
      </c>
      <c r="R136" s="4">
        <v>1.0</v>
      </c>
      <c r="S136" s="4">
        <v>0.0</v>
      </c>
      <c r="T136" s="4"/>
    </row>
    <row r="137" ht="15.75" customHeight="1">
      <c r="A137" s="6" t="s">
        <v>17</v>
      </c>
      <c r="B137" s="6" t="s">
        <v>42</v>
      </c>
      <c r="C137" s="6" t="s">
        <v>659</v>
      </c>
      <c r="D137" s="6" t="s">
        <v>51</v>
      </c>
      <c r="E137" s="6">
        <v>2.0</v>
      </c>
      <c r="F137" s="6" t="s">
        <v>17</v>
      </c>
      <c r="G137" s="6" t="s">
        <v>1100</v>
      </c>
      <c r="H137" s="6" t="s">
        <v>1101</v>
      </c>
      <c r="I137" s="6" t="s">
        <v>1102</v>
      </c>
      <c r="J137" s="6" t="s">
        <v>1103</v>
      </c>
      <c r="K137" s="7" t="str">
        <f>HYPERLINK("https://website.cs.vt.edu/people/faculty/yan-chen.html","https://website.cs.vt.edu/people/faculty/yan-chen.html")</f>
        <v>https://website.cs.vt.edu/people/faculty/yan-chen.html</v>
      </c>
      <c r="L137" s="6" t="s">
        <v>1104</v>
      </c>
      <c r="M137" s="6">
        <v>0.0</v>
      </c>
      <c r="N137" s="6">
        <v>1.0</v>
      </c>
      <c r="O137" s="6">
        <v>0.0</v>
      </c>
      <c r="P137" s="6">
        <v>0.0</v>
      </c>
      <c r="Q137" s="6">
        <v>1.0</v>
      </c>
      <c r="R137" s="6">
        <v>1.0</v>
      </c>
      <c r="S137" s="6">
        <v>0.0</v>
      </c>
      <c r="T137" s="6"/>
    </row>
    <row r="138" ht="15.75" customHeight="1">
      <c r="A138" s="4" t="s">
        <v>17</v>
      </c>
      <c r="B138" s="4" t="s">
        <v>42</v>
      </c>
      <c r="C138" s="4" t="s">
        <v>659</v>
      </c>
      <c r="D138" s="4" t="s">
        <v>51</v>
      </c>
      <c r="E138" s="4">
        <v>2.0</v>
      </c>
      <c r="F138" s="4" t="s">
        <v>17</v>
      </c>
      <c r="G138" s="4" t="s">
        <v>1105</v>
      </c>
      <c r="H138" s="4" t="s">
        <v>1106</v>
      </c>
      <c r="I138" s="4" t="s">
        <v>1107</v>
      </c>
      <c r="J138" s="4" t="s">
        <v>1108</v>
      </c>
      <c r="K138" s="5" t="str">
        <f>HYPERLINK("https://website.cs.vt.edu/people/faculty/yang-cao.html","https://website.cs.vt.edu/people/faculty/yang-cao.html")</f>
        <v>https://website.cs.vt.edu/people/faculty/yang-cao.html</v>
      </c>
      <c r="L138" s="4" t="s">
        <v>1109</v>
      </c>
      <c r="M138" s="4">
        <v>0.0</v>
      </c>
      <c r="N138" s="4">
        <v>1.0</v>
      </c>
      <c r="O138" s="4">
        <v>0.0</v>
      </c>
      <c r="P138" s="4">
        <v>0.0</v>
      </c>
      <c r="Q138" s="4">
        <v>1.0</v>
      </c>
      <c r="R138" s="4">
        <v>1.0</v>
      </c>
      <c r="S138" s="4">
        <v>0.0</v>
      </c>
      <c r="T138" s="4"/>
    </row>
    <row r="139" ht="15.75" customHeight="1">
      <c r="A139" s="6" t="s">
        <v>17</v>
      </c>
      <c r="B139" s="6" t="s">
        <v>51</v>
      </c>
      <c r="C139" s="6" t="s">
        <v>1110</v>
      </c>
      <c r="D139" s="6" t="s">
        <v>61</v>
      </c>
      <c r="E139" s="6">
        <v>3.0</v>
      </c>
      <c r="F139" s="6" t="s">
        <v>17</v>
      </c>
      <c r="G139" s="6" t="s">
        <v>1111</v>
      </c>
      <c r="H139" s="6" t="s">
        <v>1112</v>
      </c>
      <c r="I139" s="6" t="s">
        <v>1113</v>
      </c>
      <c r="J139" s="6" t="s">
        <v>1114</v>
      </c>
      <c r="K139" s="7" t="str">
        <f>HYPERLINK("https://website.cs.vt.edu/people/faculty/courtesy-appointment-faculty/benjamin-jantzen.html","https://website.cs.vt.edu/people/faculty/courtesy-appointment-faculty/benjamin-jantzen.html")</f>
        <v>https://website.cs.vt.edu/people/faculty/courtesy-appointment-faculty/benjamin-jantzen.html</v>
      </c>
      <c r="L139" s="6" t="s">
        <v>1115</v>
      </c>
      <c r="M139" s="6">
        <v>0.0</v>
      </c>
      <c r="N139" s="6">
        <v>1.0</v>
      </c>
      <c r="O139" s="6">
        <v>0.0</v>
      </c>
      <c r="P139" s="6">
        <v>0.0</v>
      </c>
      <c r="Q139" s="6">
        <v>0.0</v>
      </c>
      <c r="R139" s="6">
        <v>1.0</v>
      </c>
      <c r="S139" s="6">
        <v>0.0</v>
      </c>
      <c r="T139" s="6"/>
    </row>
    <row r="140" ht="15.75" customHeight="1">
      <c r="A140" s="4" t="s">
        <v>17</v>
      </c>
      <c r="B140" s="4" t="s">
        <v>51</v>
      </c>
      <c r="C140" s="4" t="s">
        <v>1110</v>
      </c>
      <c r="D140" s="4" t="s">
        <v>61</v>
      </c>
      <c r="E140" s="4">
        <v>3.0</v>
      </c>
      <c r="F140" s="4" t="s">
        <v>17</v>
      </c>
      <c r="G140" s="4" t="s">
        <v>1116</v>
      </c>
      <c r="H140" s="4" t="s">
        <v>1117</v>
      </c>
      <c r="I140" s="4" t="s">
        <v>1118</v>
      </c>
      <c r="J140" s="4" t="s">
        <v>1119</v>
      </c>
      <c r="K140" s="5" t="str">
        <f>HYPERLINK("https://website.cs.vt.edu/people/faculty/courtesy-appointment-faculty/ella-atkins.html","https://website.cs.vt.edu/people/faculty/courtesy-appointment-faculty/ella-atkins.html")</f>
        <v>https://website.cs.vt.edu/people/faculty/courtesy-appointment-faculty/ella-atkins.html</v>
      </c>
      <c r="L140" s="4" t="s">
        <v>1120</v>
      </c>
      <c r="M140" s="4">
        <v>0.0</v>
      </c>
      <c r="N140" s="4">
        <v>1.0</v>
      </c>
      <c r="O140" s="4">
        <v>0.0</v>
      </c>
      <c r="P140" s="4">
        <v>0.0</v>
      </c>
      <c r="Q140" s="4">
        <v>1.0</v>
      </c>
      <c r="R140" s="4">
        <v>1.0</v>
      </c>
      <c r="S140" s="4">
        <v>0.0</v>
      </c>
      <c r="T140" s="4"/>
    </row>
    <row r="141" ht="15.75" customHeight="1">
      <c r="A141" s="6" t="s">
        <v>17</v>
      </c>
      <c r="B141" s="6" t="s">
        <v>51</v>
      </c>
      <c r="C141" s="6" t="s">
        <v>1110</v>
      </c>
      <c r="D141" s="6" t="s">
        <v>61</v>
      </c>
      <c r="E141" s="6">
        <v>3.0</v>
      </c>
      <c r="F141" s="6" t="s">
        <v>17</v>
      </c>
      <c r="G141" s="6" t="s">
        <v>1121</v>
      </c>
      <c r="H141" s="6" t="s">
        <v>1122</v>
      </c>
      <c r="I141" s="6" t="s">
        <v>1123</v>
      </c>
      <c r="J141" s="6" t="s">
        <v>1124</v>
      </c>
      <c r="K141" s="7" t="str">
        <f>HYPERLINK("https://website.cs.vt.edu/people/faculty/courtesy-appointment-faculty/joseph-l-gabbard.html","https://website.cs.vt.edu/people/faculty/courtesy-appointment-faculty/joseph-l-gabbard.html")</f>
        <v>https://website.cs.vt.edu/people/faculty/courtesy-appointment-faculty/joseph-l-gabbard.html</v>
      </c>
      <c r="L141" s="6" t="s">
        <v>1125</v>
      </c>
      <c r="M141" s="6">
        <v>0.0</v>
      </c>
      <c r="N141" s="6">
        <v>1.0</v>
      </c>
      <c r="O141" s="6">
        <v>0.0</v>
      </c>
      <c r="P141" s="6">
        <v>0.0</v>
      </c>
      <c r="Q141" s="6">
        <v>0.0</v>
      </c>
      <c r="R141" s="6">
        <v>1.0</v>
      </c>
      <c r="S141" s="6">
        <v>0.0</v>
      </c>
      <c r="T141" s="6"/>
    </row>
    <row r="142" ht="15.75" customHeight="1">
      <c r="A142" s="4" t="s">
        <v>17</v>
      </c>
      <c r="B142" s="4" t="s">
        <v>51</v>
      </c>
      <c r="C142" s="4" t="s">
        <v>1110</v>
      </c>
      <c r="D142" s="4" t="s">
        <v>61</v>
      </c>
      <c r="E142" s="4">
        <v>3.0</v>
      </c>
      <c r="F142" s="4" t="s">
        <v>17</v>
      </c>
      <c r="G142" s="4" t="s">
        <v>1126</v>
      </c>
      <c r="H142" s="4" t="s">
        <v>1127</v>
      </c>
      <c r="I142" s="4" t="s">
        <v>1128</v>
      </c>
      <c r="J142" s="4" t="s">
        <v>1129</v>
      </c>
      <c r="K142" s="5" t="str">
        <f>HYPERLINK("https://website.cs.vt.edu/people/faculty/courtesy-appointment-faculty/lance-collins.html","https://website.cs.vt.edu/people/faculty/courtesy-appointment-faculty/lance-collins.html")</f>
        <v>https://website.cs.vt.edu/people/faculty/courtesy-appointment-faculty/lance-collins.html</v>
      </c>
      <c r="L142" s="4" t="s">
        <v>1130</v>
      </c>
      <c r="M142" s="4">
        <v>0.0</v>
      </c>
      <c r="N142" s="4">
        <v>1.0</v>
      </c>
      <c r="O142" s="4">
        <v>0.0</v>
      </c>
      <c r="P142" s="4">
        <v>0.0</v>
      </c>
      <c r="Q142" s="4">
        <v>2.0</v>
      </c>
      <c r="R142" s="4">
        <v>1.0</v>
      </c>
      <c r="S142" s="4">
        <v>0.0</v>
      </c>
      <c r="T142" s="4"/>
    </row>
    <row r="143" ht="15.75" customHeight="1">
      <c r="A143" s="6" t="s">
        <v>17</v>
      </c>
      <c r="B143" s="6" t="s">
        <v>51</v>
      </c>
      <c r="C143" s="6" t="s">
        <v>1110</v>
      </c>
      <c r="D143" s="6" t="s">
        <v>61</v>
      </c>
      <c r="E143" s="6">
        <v>3.0</v>
      </c>
      <c r="F143" s="6" t="s">
        <v>17</v>
      </c>
      <c r="G143" s="6" t="s">
        <v>1131</v>
      </c>
      <c r="H143" s="6" t="s">
        <v>1132</v>
      </c>
      <c r="I143" s="6" t="s">
        <v>1133</v>
      </c>
      <c r="J143" s="6" t="s">
        <v>1134</v>
      </c>
      <c r="K143" s="7" t="str">
        <f>HYPERLINK("https://website.cs.vt.edu/people/faculty/courtesy-appointment-faculty/lingjia-liu.html","https://website.cs.vt.edu/people/faculty/courtesy-appointment-faculty/lingjia-liu.html")</f>
        <v>https://website.cs.vt.edu/people/faculty/courtesy-appointment-faculty/lingjia-liu.html</v>
      </c>
      <c r="L143" s="6" t="s">
        <v>1135</v>
      </c>
      <c r="M143" s="6">
        <v>0.0</v>
      </c>
      <c r="N143" s="6">
        <v>1.0</v>
      </c>
      <c r="O143" s="6">
        <v>0.0</v>
      </c>
      <c r="P143" s="6">
        <v>0.0</v>
      </c>
      <c r="Q143" s="6">
        <v>0.0</v>
      </c>
      <c r="R143" s="6">
        <v>1.0</v>
      </c>
      <c r="S143" s="6">
        <v>0.0</v>
      </c>
      <c r="T143" s="6"/>
    </row>
    <row r="144" ht="15.75" customHeight="1">
      <c r="A144" s="4" t="s">
        <v>17</v>
      </c>
      <c r="B144" s="4" t="s">
        <v>51</v>
      </c>
      <c r="C144" s="4" t="s">
        <v>1110</v>
      </c>
      <c r="D144" s="4" t="s">
        <v>61</v>
      </c>
      <c r="E144" s="4">
        <v>3.0</v>
      </c>
      <c r="F144" s="4" t="s">
        <v>17</v>
      </c>
      <c r="G144" s="4" t="s">
        <v>1136</v>
      </c>
      <c r="H144" s="4" t="s">
        <v>1137</v>
      </c>
      <c r="I144" s="4" t="s">
        <v>1138</v>
      </c>
      <c r="J144" s="4" t="s">
        <v>1139</v>
      </c>
      <c r="K144" s="5" t="str">
        <f>HYPERLINK("https://website.cs.vt.edu/people/faculty/courtesy-appointment-faculty/mingi-jeong.html","https://website.cs.vt.edu/people/faculty/courtesy-appointment-faculty/mingi-jeong.html")</f>
        <v>https://website.cs.vt.edu/people/faculty/courtesy-appointment-faculty/mingi-jeong.html</v>
      </c>
      <c r="L144" s="4" t="s">
        <v>1140</v>
      </c>
      <c r="M144" s="4">
        <v>0.0</v>
      </c>
      <c r="N144" s="4">
        <v>1.0</v>
      </c>
      <c r="O144" s="4">
        <v>0.0</v>
      </c>
      <c r="P144" s="4">
        <v>0.0</v>
      </c>
      <c r="Q144" s="4">
        <v>0.0</v>
      </c>
      <c r="R144" s="4">
        <v>1.0</v>
      </c>
      <c r="S144" s="4">
        <v>0.0</v>
      </c>
      <c r="T144" s="4"/>
    </row>
    <row r="145" ht="15.75" customHeight="1">
      <c r="A145" s="6" t="s">
        <v>17</v>
      </c>
      <c r="B145" s="6" t="s">
        <v>51</v>
      </c>
      <c r="C145" s="6" t="s">
        <v>1110</v>
      </c>
      <c r="D145" s="6" t="s">
        <v>61</v>
      </c>
      <c r="E145" s="6">
        <v>3.0</v>
      </c>
      <c r="F145" s="6" t="s">
        <v>17</v>
      </c>
      <c r="G145" s="6" t="s">
        <v>1141</v>
      </c>
      <c r="H145" s="6" t="s">
        <v>1142</v>
      </c>
      <c r="I145" s="6" t="s">
        <v>1143</v>
      </c>
      <c r="J145" s="6" t="s">
        <v>1144</v>
      </c>
      <c r="K145" s="7" t="str">
        <f>HYPERLINK("https://website.cs.vt.edu/people/faculty/courtesy-appointment-faculty/myounghoon-philart-jeon.html","https://website.cs.vt.edu/people/faculty/courtesy-appointment-faculty/myounghoon-philart-jeon.html")</f>
        <v>https://website.cs.vt.edu/people/faculty/courtesy-appointment-faculty/myounghoon-philart-jeon.html</v>
      </c>
      <c r="L145" s="6" t="s">
        <v>1145</v>
      </c>
      <c r="M145" s="6">
        <v>0.0</v>
      </c>
      <c r="N145" s="6">
        <v>2.0</v>
      </c>
      <c r="O145" s="6">
        <v>0.0</v>
      </c>
      <c r="P145" s="6">
        <v>0.0</v>
      </c>
      <c r="Q145" s="6">
        <v>1.0</v>
      </c>
      <c r="R145" s="6">
        <v>1.0</v>
      </c>
      <c r="S145" s="6">
        <v>0.0</v>
      </c>
      <c r="T145" s="6"/>
    </row>
    <row r="146" ht="15.75" customHeight="1">
      <c r="A146" s="4" t="s">
        <v>17</v>
      </c>
      <c r="B146" s="4" t="s">
        <v>51</v>
      </c>
      <c r="C146" s="4" t="s">
        <v>1110</v>
      </c>
      <c r="D146" s="4" t="s">
        <v>61</v>
      </c>
      <c r="E146" s="4">
        <v>3.0</v>
      </c>
      <c r="F146" s="4" t="s">
        <v>17</v>
      </c>
      <c r="G146" s="4" t="s">
        <v>1146</v>
      </c>
      <c r="H146" s="4" t="s">
        <v>1147</v>
      </c>
      <c r="I146" s="4" t="s">
        <v>1148</v>
      </c>
      <c r="J146" s="4" t="s">
        <v>1149</v>
      </c>
      <c r="K146" s="5" t="str">
        <f>HYPERLINK("https://website.cs.vt.edu/people/faculty/courtesy-appointment-faculty/ruoxi-jia.html","https://website.cs.vt.edu/people/faculty/courtesy-appointment-faculty/ruoxi-jia.html")</f>
        <v>https://website.cs.vt.edu/people/faculty/courtesy-appointment-faculty/ruoxi-jia.html</v>
      </c>
      <c r="L146" s="4" t="s">
        <v>1150</v>
      </c>
      <c r="M146" s="4">
        <v>0.0</v>
      </c>
      <c r="N146" s="4">
        <v>1.0</v>
      </c>
      <c r="O146" s="4">
        <v>0.0</v>
      </c>
      <c r="P146" s="4">
        <v>0.0</v>
      </c>
      <c r="Q146" s="4">
        <v>0.0</v>
      </c>
      <c r="R146" s="4">
        <v>1.0</v>
      </c>
      <c r="S146" s="4">
        <v>0.0</v>
      </c>
      <c r="T146" s="4"/>
    </row>
    <row r="147" ht="15.75" customHeight="1">
      <c r="A147" s="6" t="s">
        <v>17</v>
      </c>
      <c r="B147" s="6" t="s">
        <v>51</v>
      </c>
      <c r="C147" s="6" t="s">
        <v>1110</v>
      </c>
      <c r="D147" s="6" t="s">
        <v>61</v>
      </c>
      <c r="E147" s="6">
        <v>3.0</v>
      </c>
      <c r="F147" s="6" t="s">
        <v>17</v>
      </c>
      <c r="G147" s="6" t="s">
        <v>1151</v>
      </c>
      <c r="H147" s="6" t="s">
        <v>1152</v>
      </c>
      <c r="I147" s="6" t="s">
        <v>1153</v>
      </c>
      <c r="J147" s="6" t="s">
        <v>1154</v>
      </c>
      <c r="K147" s="7" t="str">
        <f>HYPERLINK("https://website.cs.vt.edu/people/faculty/courtesy-appointment-faculty/scott-f-midkiff.html","https://website.cs.vt.edu/people/faculty/courtesy-appointment-faculty/scott-f-midkiff.html")</f>
        <v>https://website.cs.vt.edu/people/faculty/courtesy-appointment-faculty/scott-f-midkiff.html</v>
      </c>
      <c r="L147" s="6" t="s">
        <v>1155</v>
      </c>
      <c r="M147" s="6">
        <v>0.0</v>
      </c>
      <c r="N147" s="6">
        <v>1.0</v>
      </c>
      <c r="O147" s="6">
        <v>0.0</v>
      </c>
      <c r="P147" s="6">
        <v>0.0</v>
      </c>
      <c r="Q147" s="6">
        <v>0.0</v>
      </c>
      <c r="R147" s="6">
        <v>1.0</v>
      </c>
      <c r="S147" s="6">
        <v>0.0</v>
      </c>
      <c r="T147" s="6"/>
    </row>
    <row r="148" ht="15.75" customHeight="1">
      <c r="A148" s="4" t="s">
        <v>17</v>
      </c>
      <c r="B148" s="4" t="s">
        <v>51</v>
      </c>
      <c r="C148" s="4" t="s">
        <v>1110</v>
      </c>
      <c r="D148" s="4" t="s">
        <v>61</v>
      </c>
      <c r="E148" s="4">
        <v>3.0</v>
      </c>
      <c r="F148" s="4" t="s">
        <v>17</v>
      </c>
      <c r="G148" s="4" t="s">
        <v>1156</v>
      </c>
      <c r="H148" s="4" t="s">
        <v>1157</v>
      </c>
      <c r="I148" s="4" t="s">
        <v>1158</v>
      </c>
      <c r="J148" s="4" t="s">
        <v>1159</v>
      </c>
      <c r="K148" s="5" t="str">
        <f>HYPERLINK("https://website.cs.vt.edu/people/faculty/courtesy-appointment-faculty/simon-stepputtis.html","https://website.cs.vt.edu/people/faculty/courtesy-appointment-faculty/simon-stepputtis.html")</f>
        <v>https://website.cs.vt.edu/people/faculty/courtesy-appointment-faculty/simon-stepputtis.html</v>
      </c>
      <c r="L148" s="4" t="s">
        <v>1160</v>
      </c>
      <c r="M148" s="4">
        <v>0.0</v>
      </c>
      <c r="N148" s="4">
        <v>1.0</v>
      </c>
      <c r="O148" s="4">
        <v>0.0</v>
      </c>
      <c r="P148" s="4">
        <v>0.0</v>
      </c>
      <c r="Q148" s="4">
        <v>0.0</v>
      </c>
      <c r="R148" s="4">
        <v>2.0</v>
      </c>
      <c r="S148" s="4">
        <v>0.0</v>
      </c>
      <c r="T148" s="4"/>
    </row>
    <row r="149" ht="15.75" customHeight="1">
      <c r="A149" s="6" t="s">
        <v>17</v>
      </c>
      <c r="B149" s="6" t="s">
        <v>51</v>
      </c>
      <c r="C149" s="6" t="s">
        <v>1110</v>
      </c>
      <c r="D149" s="6" t="s">
        <v>61</v>
      </c>
      <c r="E149" s="6">
        <v>3.0</v>
      </c>
      <c r="F149" s="6" t="s">
        <v>17</v>
      </c>
      <c r="G149" s="6" t="s">
        <v>1161</v>
      </c>
      <c r="H149" s="6" t="s">
        <v>1162</v>
      </c>
      <c r="I149" s="6" t="s">
        <v>1163</v>
      </c>
      <c r="J149" s="6" t="s">
        <v>1164</v>
      </c>
      <c r="K149" s="7" t="str">
        <f>HYPERLINK("https://website.cs.vt.edu/people/faculty/courtesy-appointment-faculty/song-li.html","https://website.cs.vt.edu/people/faculty/courtesy-appointment-faculty/song-li.html")</f>
        <v>https://website.cs.vt.edu/people/faculty/courtesy-appointment-faculty/song-li.html</v>
      </c>
      <c r="L149" s="6" t="s">
        <v>1165</v>
      </c>
      <c r="M149" s="6">
        <v>0.0</v>
      </c>
      <c r="N149" s="6">
        <v>1.0</v>
      </c>
      <c r="O149" s="6">
        <v>0.0</v>
      </c>
      <c r="P149" s="6">
        <v>0.0</v>
      </c>
      <c r="Q149" s="6">
        <v>0.0</v>
      </c>
      <c r="R149" s="6">
        <v>1.0</v>
      </c>
      <c r="S149" s="6">
        <v>0.0</v>
      </c>
      <c r="T149" s="6"/>
    </row>
    <row r="150" ht="15.75" customHeight="1">
      <c r="A150" s="4" t="s">
        <v>17</v>
      </c>
      <c r="B150" s="4" t="s">
        <v>51</v>
      </c>
      <c r="C150" s="4" t="s">
        <v>1110</v>
      </c>
      <c r="D150" s="4" t="s">
        <v>61</v>
      </c>
      <c r="E150" s="4">
        <v>3.0</v>
      </c>
      <c r="F150" s="4" t="s">
        <v>17</v>
      </c>
      <c r="G150" s="4" t="s">
        <v>1166</v>
      </c>
      <c r="H150" s="4" t="s">
        <v>1167</v>
      </c>
      <c r="I150" s="4" t="s">
        <v>1168</v>
      </c>
      <c r="J150" s="4" t="s">
        <v>1169</v>
      </c>
      <c r="K150" s="5" t="str">
        <f>HYPERLINK("https://website.cs.vt.edu/people/faculty/courtesy-appointment-faculty/thomas-hou.html","https://website.cs.vt.edu/people/faculty/courtesy-appointment-faculty/thomas-hou.html")</f>
        <v>https://website.cs.vt.edu/people/faculty/courtesy-appointment-faculty/thomas-hou.html</v>
      </c>
      <c r="L150" s="4" t="s">
        <v>1170</v>
      </c>
      <c r="M150" s="4">
        <v>0.0</v>
      </c>
      <c r="N150" s="4">
        <v>1.0</v>
      </c>
      <c r="O150" s="4">
        <v>0.0</v>
      </c>
      <c r="P150" s="4">
        <v>0.0</v>
      </c>
      <c r="Q150" s="4">
        <v>0.0</v>
      </c>
      <c r="R150" s="4">
        <v>1.0</v>
      </c>
      <c r="S150" s="4">
        <v>0.0</v>
      </c>
      <c r="T150" s="4"/>
    </row>
    <row r="151" ht="15.75" customHeight="1">
      <c r="A151" s="6" t="s">
        <v>17</v>
      </c>
      <c r="B151" s="6" t="s">
        <v>51</v>
      </c>
      <c r="C151" s="6" t="s">
        <v>1110</v>
      </c>
      <c r="D151" s="6" t="s">
        <v>61</v>
      </c>
      <c r="E151" s="6">
        <v>3.0</v>
      </c>
      <c r="F151" s="6" t="s">
        <v>17</v>
      </c>
      <c r="G151" s="6" t="s">
        <v>1171</v>
      </c>
      <c r="H151" s="6" t="s">
        <v>1172</v>
      </c>
      <c r="I151" s="6" t="s">
        <v>1173</v>
      </c>
      <c r="J151" s="6" t="s">
        <v>1174</v>
      </c>
      <c r="K151" s="7" t="str">
        <f>HYPERLINK("https://website.cs.vt.edu/people/faculty/courtesy-appointment-faculty/thomas-l-martin.html","https://website.cs.vt.edu/people/faculty/courtesy-appointment-faculty/thomas-l-martin.html")</f>
        <v>https://website.cs.vt.edu/people/faculty/courtesy-appointment-faculty/thomas-l-martin.html</v>
      </c>
      <c r="L151" s="6" t="s">
        <v>1175</v>
      </c>
      <c r="M151" s="6">
        <v>0.0</v>
      </c>
      <c r="N151" s="6">
        <v>1.0</v>
      </c>
      <c r="O151" s="6">
        <v>0.0</v>
      </c>
      <c r="P151" s="6">
        <v>0.0</v>
      </c>
      <c r="Q151" s="6">
        <v>0.0</v>
      </c>
      <c r="R151" s="6">
        <v>1.0</v>
      </c>
      <c r="S151" s="6">
        <v>0.0</v>
      </c>
      <c r="T151" s="6"/>
    </row>
    <row r="152" ht="15.75" customHeight="1">
      <c r="A152" s="4" t="s">
        <v>17</v>
      </c>
      <c r="B152" s="4" t="s">
        <v>51</v>
      </c>
      <c r="C152" s="4" t="s">
        <v>1110</v>
      </c>
      <c r="D152" s="4" t="s">
        <v>61</v>
      </c>
      <c r="E152" s="4">
        <v>3.0</v>
      </c>
      <c r="F152" s="4" t="s">
        <v>17</v>
      </c>
      <c r="G152" s="4" t="s">
        <v>1176</v>
      </c>
      <c r="H152" s="4" t="s">
        <v>1177</v>
      </c>
      <c r="I152" s="4" t="s">
        <v>1178</v>
      </c>
      <c r="J152" s="4" t="s">
        <v>1179</v>
      </c>
      <c r="K152" s="5" t="str">
        <f>HYPERLINK("https://website.cs.vt.edu/people/faculty/courtesy-appointment-faculty/walid-saad.html","https://website.cs.vt.edu/people/faculty/courtesy-appointment-faculty/walid-saad.html")</f>
        <v>https://website.cs.vt.edu/people/faculty/courtesy-appointment-faculty/walid-saad.html</v>
      </c>
      <c r="L152" s="4" t="s">
        <v>1180</v>
      </c>
      <c r="M152" s="4">
        <v>0.0</v>
      </c>
      <c r="N152" s="4">
        <v>1.0</v>
      </c>
      <c r="O152" s="4">
        <v>0.0</v>
      </c>
      <c r="P152" s="4">
        <v>0.0</v>
      </c>
      <c r="Q152" s="4">
        <v>0.0</v>
      </c>
      <c r="R152" s="4">
        <v>1.0</v>
      </c>
      <c r="S152" s="4">
        <v>0.0</v>
      </c>
      <c r="T152" s="4"/>
    </row>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T$152"/>
  <printOptions/>
  <pageMargins bottom="1.0" footer="0.0" header="0.0" left="0.75" right="0.75" top="1.0"/>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6.0"/>
    <col customWidth="1" min="2" max="2" width="26.0"/>
    <col customWidth="1" min="3" max="3" width="16.0"/>
    <col customWidth="1" min="4" max="4" width="34.0"/>
    <col customWidth="1" min="5" max="5" width="13.0"/>
    <col customWidth="1" min="6" max="6" width="16.0"/>
    <col customWidth="1" min="7" max="7" width="30.0"/>
    <col customWidth="1" min="8" max="8" width="24.0"/>
    <col customWidth="1" min="9" max="9" width="26.0"/>
    <col customWidth="1" min="10" max="10" width="42.0"/>
    <col customWidth="1" min="11" max="11" width="62.0"/>
    <col customWidth="1" min="12" max="12" width="44.0"/>
    <col customWidth="1" min="13" max="19" width="13.0"/>
    <col customWidth="1" min="20" max="20" width="16.0"/>
    <col customWidth="1" min="21" max="26" width="8.71"/>
  </cols>
  <sheetData>
    <row r="1">
      <c r="A1" s="3" t="s">
        <v>14</v>
      </c>
      <c r="B1" s="3" t="s">
        <v>26</v>
      </c>
      <c r="C1" s="3" t="s">
        <v>72</v>
      </c>
      <c r="D1" s="3" t="s">
        <v>25</v>
      </c>
      <c r="E1" s="3" t="s">
        <v>27</v>
      </c>
      <c r="F1" s="3" t="s">
        <v>73</v>
      </c>
      <c r="G1" s="3" t="s">
        <v>74</v>
      </c>
      <c r="H1" s="3" t="s">
        <v>75</v>
      </c>
      <c r="I1" s="3" t="s">
        <v>76</v>
      </c>
      <c r="J1" s="3" t="s">
        <v>77</v>
      </c>
      <c r="K1" s="3" t="s">
        <v>78</v>
      </c>
      <c r="L1" s="3" t="s">
        <v>79</v>
      </c>
      <c r="M1" s="3" t="s">
        <v>29</v>
      </c>
      <c r="N1" s="3" t="s">
        <v>30</v>
      </c>
      <c r="O1" s="3" t="s">
        <v>31</v>
      </c>
      <c r="P1" s="3" t="s">
        <v>32</v>
      </c>
      <c r="Q1" s="3" t="s">
        <v>33</v>
      </c>
      <c r="R1" s="3" t="s">
        <v>34</v>
      </c>
      <c r="S1" s="3" t="s">
        <v>35</v>
      </c>
      <c r="T1" s="3" t="s">
        <v>80</v>
      </c>
    </row>
    <row r="2">
      <c r="A2" s="4" t="s">
        <v>16</v>
      </c>
      <c r="B2" s="4" t="s">
        <v>37</v>
      </c>
      <c r="C2" s="4" t="s">
        <v>16</v>
      </c>
      <c r="D2" s="4" t="s">
        <v>43</v>
      </c>
      <c r="E2" s="4">
        <v>1.0</v>
      </c>
      <c r="F2" s="4" t="s">
        <v>90</v>
      </c>
      <c r="G2" s="4" t="s">
        <v>1181</v>
      </c>
      <c r="H2" s="4" t="s">
        <v>1182</v>
      </c>
      <c r="I2" s="4" t="s">
        <v>1183</v>
      </c>
      <c r="J2" s="4" t="s">
        <v>1184</v>
      </c>
      <c r="K2" s="5" t="str">
        <f>HYPERLINK("https://website.cs.vt.edu/research/centers-and-institutes.html","https://website.cs.vt.edu/research/centers-and-institutes.html")</f>
        <v>https://website.cs.vt.edu/research/centers-and-institutes.html</v>
      </c>
      <c r="L2" s="4" t="s">
        <v>1185</v>
      </c>
      <c r="M2" s="4">
        <v>0.0</v>
      </c>
      <c r="N2" s="4">
        <v>1.0</v>
      </c>
      <c r="O2" s="4">
        <v>0.0</v>
      </c>
      <c r="P2" s="4">
        <v>0.0</v>
      </c>
      <c r="Q2" s="4">
        <v>0.0</v>
      </c>
      <c r="R2" s="4">
        <v>1.0</v>
      </c>
      <c r="S2" s="4">
        <v>0.0</v>
      </c>
      <c r="T2" s="4"/>
    </row>
    <row r="3">
      <c r="A3" s="6" t="s">
        <v>16</v>
      </c>
      <c r="B3" s="6" t="s">
        <v>37</v>
      </c>
      <c r="C3" s="6" t="s">
        <v>16</v>
      </c>
      <c r="D3" s="6" t="s">
        <v>43</v>
      </c>
      <c r="E3" s="6">
        <v>1.0</v>
      </c>
      <c r="F3" s="6" t="s">
        <v>90</v>
      </c>
      <c r="G3" s="6" t="s">
        <v>1186</v>
      </c>
      <c r="H3" s="6" t="s">
        <v>1187</v>
      </c>
      <c r="I3" s="6" t="s">
        <v>1188</v>
      </c>
      <c r="J3" s="6" t="s">
        <v>1189</v>
      </c>
      <c r="K3" s="7" t="str">
        <f>HYPERLINK("https://website.cs.vt.edu/research/grantline.html","https://website.cs.vt.edu/research/grantline.html")</f>
        <v>https://website.cs.vt.edu/research/grantline.html</v>
      </c>
      <c r="L3" s="6" t="s">
        <v>1190</v>
      </c>
      <c r="M3" s="6">
        <v>1.0</v>
      </c>
      <c r="N3" s="6">
        <v>1.0</v>
      </c>
      <c r="O3" s="6">
        <v>1.0</v>
      </c>
      <c r="P3" s="6">
        <v>0.0</v>
      </c>
      <c r="Q3" s="6">
        <v>1.0</v>
      </c>
      <c r="R3" s="6">
        <v>1.0</v>
      </c>
      <c r="S3" s="6">
        <v>0.0</v>
      </c>
      <c r="T3" s="6"/>
    </row>
    <row r="4">
      <c r="A4" s="4" t="s">
        <v>16</v>
      </c>
      <c r="B4" s="4" t="s">
        <v>37</v>
      </c>
      <c r="C4" s="4" t="s">
        <v>16</v>
      </c>
      <c r="D4" s="4" t="s">
        <v>43</v>
      </c>
      <c r="E4" s="4">
        <v>1.0</v>
      </c>
      <c r="F4" s="4" t="s">
        <v>90</v>
      </c>
      <c r="G4" s="4" t="s">
        <v>1191</v>
      </c>
      <c r="H4" s="4" t="s">
        <v>1192</v>
      </c>
      <c r="I4" s="4" t="s">
        <v>1193</v>
      </c>
      <c r="J4" s="4" t="s">
        <v>1194</v>
      </c>
      <c r="K4" s="5" t="str">
        <f>HYPERLINK("https://website.cs.vt.edu/research/research-areas.html","https://website.cs.vt.edu/research/research-areas.html")</f>
        <v>https://website.cs.vt.edu/research/research-areas.html</v>
      </c>
      <c r="L4" s="4" t="s">
        <v>1195</v>
      </c>
      <c r="M4" s="4">
        <v>0.0</v>
      </c>
      <c r="N4" s="4">
        <v>1.0</v>
      </c>
      <c r="O4" s="4">
        <v>0.0</v>
      </c>
      <c r="P4" s="4">
        <v>1.0</v>
      </c>
      <c r="Q4" s="4">
        <v>1.0</v>
      </c>
      <c r="R4" s="4">
        <v>1.0</v>
      </c>
      <c r="S4" s="4">
        <v>0.0</v>
      </c>
      <c r="T4" s="4"/>
    </row>
    <row r="5">
      <c r="A5" s="6" t="s">
        <v>16</v>
      </c>
      <c r="B5" s="6" t="s">
        <v>37</v>
      </c>
      <c r="C5" s="6" t="s">
        <v>16</v>
      </c>
      <c r="D5" s="6" t="s">
        <v>43</v>
      </c>
      <c r="E5" s="6">
        <v>1.0</v>
      </c>
      <c r="F5" s="6" t="s">
        <v>85</v>
      </c>
      <c r="G5" s="6" t="s">
        <v>1196</v>
      </c>
      <c r="H5" s="6" t="s">
        <v>1197</v>
      </c>
      <c r="I5" s="6" t="s">
        <v>1198</v>
      </c>
      <c r="J5" s="6" t="s">
        <v>1199</v>
      </c>
      <c r="K5" s="7" t="str">
        <f>HYPERLINK("https://website.cs.vt.edu/research.html","https://website.cs.vt.edu/research.html")</f>
        <v>https://website.cs.vt.edu/research.html</v>
      </c>
      <c r="L5" s="6" t="s">
        <v>1200</v>
      </c>
      <c r="M5" s="6">
        <v>0.0</v>
      </c>
      <c r="N5" s="6">
        <v>1.0</v>
      </c>
      <c r="O5" s="6">
        <v>1.0</v>
      </c>
      <c r="P5" s="6">
        <v>0.0</v>
      </c>
      <c r="Q5" s="6">
        <v>1.0</v>
      </c>
      <c r="R5" s="6">
        <v>1.0</v>
      </c>
      <c r="S5" s="6">
        <v>0.0</v>
      </c>
      <c r="T5" s="6"/>
    </row>
    <row r="6">
      <c r="A6" s="4" t="s">
        <v>16</v>
      </c>
      <c r="B6" s="4" t="s">
        <v>37</v>
      </c>
      <c r="C6" s="4" t="s">
        <v>16</v>
      </c>
      <c r="D6" s="4" t="s">
        <v>43</v>
      </c>
      <c r="E6" s="4">
        <v>1.0</v>
      </c>
      <c r="F6" s="4" t="s">
        <v>1201</v>
      </c>
      <c r="G6" s="4" t="s">
        <v>1202</v>
      </c>
      <c r="H6" s="4" t="s">
        <v>1203</v>
      </c>
      <c r="I6" s="4" t="s">
        <v>1204</v>
      </c>
      <c r="J6" s="4" t="s">
        <v>1205</v>
      </c>
      <c r="K6" s="5" t="str">
        <f>HYPERLINK("https://website.cs.vt.edu/research/Seminars.html","https://website.cs.vt.edu/research/Seminars.html")</f>
        <v>https://website.cs.vt.edu/research/Seminars.html</v>
      </c>
      <c r="L6" s="4" t="s">
        <v>1206</v>
      </c>
      <c r="M6" s="4">
        <v>0.0</v>
      </c>
      <c r="N6" s="4">
        <v>1.0</v>
      </c>
      <c r="O6" s="4">
        <v>137.0</v>
      </c>
      <c r="P6" s="4">
        <v>0.0</v>
      </c>
      <c r="Q6" s="4">
        <v>1.0</v>
      </c>
      <c r="R6" s="4">
        <v>2.0</v>
      </c>
      <c r="S6" s="4">
        <v>0.0</v>
      </c>
      <c r="T6" s="4"/>
    </row>
    <row r="7">
      <c r="A7" s="6" t="s">
        <v>16</v>
      </c>
      <c r="B7" s="6" t="s">
        <v>43</v>
      </c>
      <c r="C7" s="6" t="s">
        <v>1207</v>
      </c>
      <c r="D7" s="6" t="s">
        <v>52</v>
      </c>
      <c r="E7" s="6">
        <v>2.0</v>
      </c>
      <c r="F7" s="6" t="s">
        <v>90</v>
      </c>
      <c r="G7" s="6" t="s">
        <v>1208</v>
      </c>
      <c r="H7" s="6" t="s">
        <v>1209</v>
      </c>
      <c r="I7" s="6" t="s">
        <v>1210</v>
      </c>
      <c r="J7" s="6" t="s">
        <v>1211</v>
      </c>
      <c r="K7" s="7" t="str">
        <f>HYPERLINK("https://website.cs.vt.edu/research/grantline/compass-grant.html","https://website.cs.vt.edu/research/grantline/compass-grant.html")</f>
        <v>https://website.cs.vt.edu/research/grantline/compass-grant.html</v>
      </c>
      <c r="L7" s="6" t="s">
        <v>1212</v>
      </c>
      <c r="M7" s="6">
        <v>1.0</v>
      </c>
      <c r="N7" s="6">
        <v>0.0</v>
      </c>
      <c r="O7" s="6">
        <v>0.0</v>
      </c>
      <c r="P7" s="6">
        <v>0.0</v>
      </c>
      <c r="Q7" s="6">
        <v>2.0</v>
      </c>
      <c r="R7" s="6">
        <v>1.0</v>
      </c>
      <c r="S7" s="6">
        <v>0.0</v>
      </c>
      <c r="T7" s="6"/>
    </row>
    <row r="8">
      <c r="A8" s="4" t="s">
        <v>16</v>
      </c>
      <c r="B8" s="4" t="s">
        <v>43</v>
      </c>
      <c r="C8" s="4" t="s">
        <v>1207</v>
      </c>
      <c r="D8" s="4" t="s">
        <v>52</v>
      </c>
      <c r="E8" s="4">
        <v>2.0</v>
      </c>
      <c r="F8" s="4" t="s">
        <v>90</v>
      </c>
      <c r="G8" s="4" t="s">
        <v>1213</v>
      </c>
      <c r="H8" s="4" t="s">
        <v>1214</v>
      </c>
      <c r="I8" s="4" t="s">
        <v>1215</v>
      </c>
      <c r="J8" s="4" t="s">
        <v>1216</v>
      </c>
      <c r="K8" s="5" t="str">
        <f>HYPERLINK("https://website.cs.vt.edu/research/grantline/david-john-gaze-data.html","https://website.cs.vt.edu/research/grantline/david-john-gaze-data.html")</f>
        <v>https://website.cs.vt.edu/research/grantline/david-john-gaze-data.html</v>
      </c>
      <c r="L8" s="4" t="s">
        <v>1217</v>
      </c>
      <c r="M8" s="4">
        <v>1.0</v>
      </c>
      <c r="N8" s="4">
        <v>0.0</v>
      </c>
      <c r="O8" s="4">
        <v>0.0</v>
      </c>
      <c r="P8" s="4">
        <v>0.0</v>
      </c>
      <c r="Q8" s="4">
        <v>2.0</v>
      </c>
      <c r="R8" s="4">
        <v>1.0</v>
      </c>
      <c r="S8" s="4">
        <v>0.0</v>
      </c>
      <c r="T8" s="4"/>
    </row>
    <row r="9">
      <c r="A9" s="6" t="s">
        <v>16</v>
      </c>
      <c r="B9" s="6" t="s">
        <v>43</v>
      </c>
      <c r="C9" s="6" t="s">
        <v>1207</v>
      </c>
      <c r="D9" s="6" t="s">
        <v>52</v>
      </c>
      <c r="E9" s="6">
        <v>2.0</v>
      </c>
      <c r="F9" s="6" t="s">
        <v>90</v>
      </c>
      <c r="G9" s="6" t="s">
        <v>1218</v>
      </c>
      <c r="H9" s="6" t="s">
        <v>1219</v>
      </c>
      <c r="I9" s="6" t="s">
        <v>1220</v>
      </c>
      <c r="J9" s="6" t="s">
        <v>1221</v>
      </c>
      <c r="K9" s="7" t="str">
        <f>HYPERLINK("https://website.cs.vt.edu/research/grantline/edmison-equitable-grading.html","https://website.cs.vt.edu/research/grantline/edmison-equitable-grading.html")</f>
        <v>https://website.cs.vt.edu/research/grantline/edmison-equitable-grading.html</v>
      </c>
      <c r="L9" s="6" t="s">
        <v>1222</v>
      </c>
      <c r="M9" s="6">
        <v>1.0</v>
      </c>
      <c r="N9" s="6">
        <v>0.0</v>
      </c>
      <c r="O9" s="6">
        <v>0.0</v>
      </c>
      <c r="P9" s="6">
        <v>0.0</v>
      </c>
      <c r="Q9" s="6">
        <v>2.0</v>
      </c>
      <c r="R9" s="6">
        <v>1.0</v>
      </c>
      <c r="S9" s="6">
        <v>0.0</v>
      </c>
      <c r="T9" s="6"/>
    </row>
    <row r="10">
      <c r="A10" s="4" t="s">
        <v>16</v>
      </c>
      <c r="B10" s="4" t="s">
        <v>43</v>
      </c>
      <c r="C10" s="4" t="s">
        <v>1207</v>
      </c>
      <c r="D10" s="4" t="s">
        <v>52</v>
      </c>
      <c r="E10" s="4">
        <v>2.0</v>
      </c>
      <c r="F10" s="4" t="s">
        <v>90</v>
      </c>
      <c r="G10" s="4" t="s">
        <v>1223</v>
      </c>
      <c r="H10" s="4" t="s">
        <v>1224</v>
      </c>
      <c r="I10" s="4" t="s">
        <v>1225</v>
      </c>
      <c r="J10" s="4" t="s">
        <v>1226</v>
      </c>
      <c r="K10" s="5" t="str">
        <f>HYPERLINK("https://website.cs.vt.edu/research/grantline/kantarcioglu-blockchain-open-data.html","https://website.cs.vt.edu/research/grantline/kantarcioglu-blockchain-open-data.html")</f>
        <v>https://website.cs.vt.edu/research/grantline/kantarcioglu-blockchain-open-data.html</v>
      </c>
      <c r="L10" s="4" t="s">
        <v>1227</v>
      </c>
      <c r="M10" s="4">
        <v>1.0</v>
      </c>
      <c r="N10" s="4">
        <v>0.0</v>
      </c>
      <c r="O10" s="4">
        <v>0.0</v>
      </c>
      <c r="P10" s="4">
        <v>0.0</v>
      </c>
      <c r="Q10" s="4">
        <v>2.0</v>
      </c>
      <c r="R10" s="4">
        <v>1.0</v>
      </c>
      <c r="S10" s="4">
        <v>0.0</v>
      </c>
      <c r="T10" s="4"/>
    </row>
    <row r="11">
      <c r="A11" s="6" t="s">
        <v>16</v>
      </c>
      <c r="B11" s="6" t="s">
        <v>43</v>
      </c>
      <c r="C11" s="6" t="s">
        <v>1207</v>
      </c>
      <c r="D11" s="6" t="s">
        <v>52</v>
      </c>
      <c r="E11" s="6">
        <v>2.0</v>
      </c>
      <c r="F11" s="6" t="s">
        <v>90</v>
      </c>
      <c r="G11" s="6" t="s">
        <v>1228</v>
      </c>
      <c r="H11" s="6" t="s">
        <v>1229</v>
      </c>
      <c r="I11" s="6" t="s">
        <v>1230</v>
      </c>
      <c r="J11" s="6" t="s">
        <v>1231</v>
      </c>
      <c r="K11" s="7" t="str">
        <f>HYPERLINK("https://website.cs.vt.edu/research/grantline/sandu-dynamic-simulations-powergrid.html","https://website.cs.vt.edu/research/grantline/sandu-dynamic-simulations-powergrid.html")</f>
        <v>https://website.cs.vt.edu/research/grantline/sandu-dynamic-simulations-powergrid.html</v>
      </c>
      <c r="L11" s="6" t="s">
        <v>1232</v>
      </c>
      <c r="M11" s="6">
        <v>1.0</v>
      </c>
      <c r="N11" s="6">
        <v>0.0</v>
      </c>
      <c r="O11" s="6">
        <v>0.0</v>
      </c>
      <c r="P11" s="6">
        <v>0.0</v>
      </c>
      <c r="Q11" s="6">
        <v>2.0</v>
      </c>
      <c r="R11" s="6">
        <v>1.0</v>
      </c>
      <c r="S11" s="6">
        <v>0.0</v>
      </c>
      <c r="T11" s="6"/>
    </row>
    <row r="12">
      <c r="A12" s="4" t="s">
        <v>16</v>
      </c>
      <c r="B12" s="4" t="s">
        <v>43</v>
      </c>
      <c r="C12" s="4" t="s">
        <v>1233</v>
      </c>
      <c r="D12" s="4" t="s">
        <v>53</v>
      </c>
      <c r="E12" s="4">
        <v>2.0</v>
      </c>
      <c r="F12" s="4" t="s">
        <v>90</v>
      </c>
      <c r="G12" s="4" t="s">
        <v>1234</v>
      </c>
      <c r="H12" s="4" t="s">
        <v>1235</v>
      </c>
      <c r="I12" s="4" t="s">
        <v>1236</v>
      </c>
      <c r="J12" s="4" t="s">
        <v>1237</v>
      </c>
      <c r="K12" s="5" t="str">
        <f>HYPERLINK("https://website.cs.vt.edu/research/research-areas/computational-biology-and-bioinformatics.html","https://website.cs.vt.edu/research/research-areas/computational-biology-and-bioinformatics.html")</f>
        <v>https://website.cs.vt.edu/research/research-areas/computational-biology-and-bioinformatics.html</v>
      </c>
      <c r="L12" s="4" t="s">
        <v>1238</v>
      </c>
      <c r="M12" s="4">
        <v>1.0</v>
      </c>
      <c r="N12" s="4">
        <v>1.0</v>
      </c>
      <c r="O12" s="4">
        <v>0.0</v>
      </c>
      <c r="P12" s="4">
        <v>0.0</v>
      </c>
      <c r="Q12" s="4">
        <v>2.0</v>
      </c>
      <c r="R12" s="4">
        <v>1.0</v>
      </c>
      <c r="S12" s="4">
        <v>0.0</v>
      </c>
      <c r="T12" s="4"/>
    </row>
    <row r="13">
      <c r="A13" s="6" t="s">
        <v>16</v>
      </c>
      <c r="B13" s="6" t="s">
        <v>43</v>
      </c>
      <c r="C13" s="6" t="s">
        <v>1233</v>
      </c>
      <c r="D13" s="6" t="s">
        <v>53</v>
      </c>
      <c r="E13" s="6">
        <v>2.0</v>
      </c>
      <c r="F13" s="6" t="s">
        <v>90</v>
      </c>
      <c r="G13" s="6" t="s">
        <v>1239</v>
      </c>
      <c r="H13" s="6" t="s">
        <v>1240</v>
      </c>
      <c r="I13" s="6" t="s">
        <v>1241</v>
      </c>
      <c r="J13" s="6" t="s">
        <v>1242</v>
      </c>
      <c r="K13" s="7" t="str">
        <f>HYPERLINK("https://website.cs.vt.edu/research/research-areas/data-analytics-machine-learning-natural-language-processing-and-vision.html","https://website.cs.vt.edu/research/research-areas/data-analytics-machine-learning-natural-language-processing-and-vision.html")</f>
        <v>https://website.cs.vt.edu/research/research-areas/data-analytics-machine-learning-natural-language-processing-and-vision.html</v>
      </c>
      <c r="L13" s="6" t="s">
        <v>1243</v>
      </c>
      <c r="M13" s="6">
        <v>1.0</v>
      </c>
      <c r="N13" s="6">
        <v>1.0</v>
      </c>
      <c r="O13" s="6">
        <v>0.0</v>
      </c>
      <c r="P13" s="6">
        <v>1.0</v>
      </c>
      <c r="Q13" s="6">
        <v>2.0</v>
      </c>
      <c r="R13" s="6">
        <v>1.0</v>
      </c>
      <c r="S13" s="6">
        <v>0.0</v>
      </c>
      <c r="T13" s="6"/>
    </row>
    <row r="14">
      <c r="A14" s="4" t="s">
        <v>16</v>
      </c>
      <c r="B14" s="4" t="s">
        <v>43</v>
      </c>
      <c r="C14" s="4" t="s">
        <v>1233</v>
      </c>
      <c r="D14" s="4" t="s">
        <v>53</v>
      </c>
      <c r="E14" s="4">
        <v>2.0</v>
      </c>
      <c r="F14" s="4" t="s">
        <v>90</v>
      </c>
      <c r="G14" s="4" t="s">
        <v>1244</v>
      </c>
      <c r="H14" s="4" t="s">
        <v>1245</v>
      </c>
      <c r="I14" s="4" t="s">
        <v>1246</v>
      </c>
      <c r="J14" s="4" t="s">
        <v>1247</v>
      </c>
      <c r="K14" s="5" t="str">
        <f>HYPERLINK("https://website.cs.vt.edu/research/research-areas/digital-education.html","https://website.cs.vt.edu/research/research-areas/digital-education.html")</f>
        <v>https://website.cs.vt.edu/research/research-areas/digital-education.html</v>
      </c>
      <c r="L14" s="4" t="s">
        <v>1248</v>
      </c>
      <c r="M14" s="4">
        <v>1.0</v>
      </c>
      <c r="N14" s="4">
        <v>1.0</v>
      </c>
      <c r="O14" s="4">
        <v>0.0</v>
      </c>
      <c r="P14" s="4">
        <v>0.0</v>
      </c>
      <c r="Q14" s="4">
        <v>1.0</v>
      </c>
      <c r="R14" s="4">
        <v>1.0</v>
      </c>
      <c r="S14" s="4">
        <v>0.0</v>
      </c>
      <c r="T14" s="4"/>
    </row>
    <row r="15">
      <c r="A15" s="6" t="s">
        <v>16</v>
      </c>
      <c r="B15" s="6" t="s">
        <v>43</v>
      </c>
      <c r="C15" s="6" t="s">
        <v>1233</v>
      </c>
      <c r="D15" s="6" t="s">
        <v>53</v>
      </c>
      <c r="E15" s="6">
        <v>2.0</v>
      </c>
      <c r="F15" s="6" t="s">
        <v>90</v>
      </c>
      <c r="G15" s="6" t="s">
        <v>1249</v>
      </c>
      <c r="H15" s="6" t="s">
        <v>1250</v>
      </c>
      <c r="I15" s="6" t="s">
        <v>1251</v>
      </c>
      <c r="J15" s="6" t="s">
        <v>1252</v>
      </c>
      <c r="K15" s="7" t="str">
        <f>HYPERLINK("https://website.cs.vt.edu/research/research-areas/hpc-and-computational-science.html","https://website.cs.vt.edu/research/research-areas/hpc-and-computational-science.html")</f>
        <v>https://website.cs.vt.edu/research/research-areas/hpc-and-computational-science.html</v>
      </c>
      <c r="L15" s="6" t="s">
        <v>1253</v>
      </c>
      <c r="M15" s="6">
        <v>1.0</v>
      </c>
      <c r="N15" s="6">
        <v>1.0</v>
      </c>
      <c r="O15" s="6">
        <v>0.0</v>
      </c>
      <c r="P15" s="6">
        <v>0.0</v>
      </c>
      <c r="Q15" s="6">
        <v>2.0</v>
      </c>
      <c r="R15" s="6">
        <v>1.0</v>
      </c>
      <c r="S15" s="6">
        <v>0.0</v>
      </c>
      <c r="T15" s="6"/>
    </row>
    <row r="16">
      <c r="A16" s="4" t="s">
        <v>16</v>
      </c>
      <c r="B16" s="4" t="s">
        <v>43</v>
      </c>
      <c r="C16" s="4" t="s">
        <v>1233</v>
      </c>
      <c r="D16" s="4" t="s">
        <v>53</v>
      </c>
      <c r="E16" s="4">
        <v>2.0</v>
      </c>
      <c r="F16" s="4" t="s">
        <v>90</v>
      </c>
      <c r="G16" s="4" t="s">
        <v>1254</v>
      </c>
      <c r="H16" s="4" t="s">
        <v>1255</v>
      </c>
      <c r="I16" s="4" t="s">
        <v>1256</v>
      </c>
      <c r="J16" s="4" t="s">
        <v>1257</v>
      </c>
      <c r="K16" s="5" t="str">
        <f>HYPERLINK("https://website.cs.vt.edu/research/research-areas/human-computer-interaction.html","https://website.cs.vt.edu/research/research-areas/human-computer-interaction.html")</f>
        <v>https://website.cs.vt.edu/research/research-areas/human-computer-interaction.html</v>
      </c>
      <c r="L16" s="4" t="s">
        <v>1258</v>
      </c>
      <c r="M16" s="4">
        <v>1.0</v>
      </c>
      <c r="N16" s="4">
        <v>1.0</v>
      </c>
      <c r="O16" s="4">
        <v>0.0</v>
      </c>
      <c r="P16" s="4">
        <v>0.0</v>
      </c>
      <c r="Q16" s="4">
        <v>2.0</v>
      </c>
      <c r="R16" s="4">
        <v>1.0</v>
      </c>
      <c r="S16" s="4">
        <v>0.0</v>
      </c>
      <c r="T16" s="4"/>
    </row>
    <row r="17">
      <c r="A17" s="6" t="s">
        <v>16</v>
      </c>
      <c r="B17" s="6" t="s">
        <v>43</v>
      </c>
      <c r="C17" s="6" t="s">
        <v>1233</v>
      </c>
      <c r="D17" s="6" t="s">
        <v>53</v>
      </c>
      <c r="E17" s="6">
        <v>2.0</v>
      </c>
      <c r="F17" s="6" t="s">
        <v>90</v>
      </c>
      <c r="G17" s="6" t="s">
        <v>1259</v>
      </c>
      <c r="H17" s="6" t="s">
        <v>1260</v>
      </c>
      <c r="I17" s="6" t="s">
        <v>1261</v>
      </c>
      <c r="J17" s="6" t="s">
        <v>1262</v>
      </c>
      <c r="K17" s="7" t="str">
        <f>HYPERLINK("https://website.cs.vt.edu/research/research-areas/quantum-computing.html","https://website.cs.vt.edu/research/research-areas/quantum-computing.html")</f>
        <v>https://website.cs.vt.edu/research/research-areas/quantum-computing.html</v>
      </c>
      <c r="L17" s="6" t="s">
        <v>1263</v>
      </c>
      <c r="M17" s="6">
        <v>1.0</v>
      </c>
      <c r="N17" s="6">
        <v>1.0</v>
      </c>
      <c r="O17" s="6">
        <v>0.0</v>
      </c>
      <c r="P17" s="6">
        <v>0.0</v>
      </c>
      <c r="Q17" s="6">
        <v>1.0</v>
      </c>
      <c r="R17" s="6">
        <v>1.0</v>
      </c>
      <c r="S17" s="6">
        <v>0.0</v>
      </c>
      <c r="T17" s="6"/>
    </row>
    <row r="18">
      <c r="A18" s="4" t="s">
        <v>16</v>
      </c>
      <c r="B18" s="4" t="s">
        <v>43</v>
      </c>
      <c r="C18" s="4" t="s">
        <v>1233</v>
      </c>
      <c r="D18" s="4" t="s">
        <v>53</v>
      </c>
      <c r="E18" s="4">
        <v>2.0</v>
      </c>
      <c r="F18" s="4" t="s">
        <v>90</v>
      </c>
      <c r="G18" s="4" t="s">
        <v>1264</v>
      </c>
      <c r="H18" s="4" t="s">
        <v>1265</v>
      </c>
      <c r="I18" s="4" t="s">
        <v>1266</v>
      </c>
      <c r="J18" s="4" t="s">
        <v>1267</v>
      </c>
      <c r="K18" s="5" t="str">
        <f>HYPERLINK("https://website.cs.vt.edu/research/research-areas/security.html","https://website.cs.vt.edu/research/research-areas/security.html")</f>
        <v>https://website.cs.vt.edu/research/research-areas/security.html</v>
      </c>
      <c r="L18" s="4" t="s">
        <v>1268</v>
      </c>
      <c r="M18" s="4">
        <v>1.0</v>
      </c>
      <c r="N18" s="4">
        <v>1.0</v>
      </c>
      <c r="O18" s="4">
        <v>0.0</v>
      </c>
      <c r="P18" s="4">
        <v>0.0</v>
      </c>
      <c r="Q18" s="4">
        <v>1.0</v>
      </c>
      <c r="R18" s="4">
        <v>1.0</v>
      </c>
      <c r="S18" s="4">
        <v>0.0</v>
      </c>
      <c r="T18" s="4"/>
    </row>
    <row r="19">
      <c r="A19" s="6" t="s">
        <v>16</v>
      </c>
      <c r="B19" s="6" t="s">
        <v>43</v>
      </c>
      <c r="C19" s="6" t="s">
        <v>1233</v>
      </c>
      <c r="D19" s="6" t="s">
        <v>53</v>
      </c>
      <c r="E19" s="6">
        <v>2.0</v>
      </c>
      <c r="F19" s="6" t="s">
        <v>90</v>
      </c>
      <c r="G19" s="6" t="s">
        <v>1269</v>
      </c>
      <c r="H19" s="6" t="s">
        <v>1270</v>
      </c>
      <c r="I19" s="6" t="s">
        <v>1271</v>
      </c>
      <c r="J19" s="6" t="s">
        <v>1272</v>
      </c>
      <c r="K19" s="7" t="str">
        <f>HYPERLINK("https://website.cs.vt.edu/research/research-areas/software-engineering.html","https://website.cs.vt.edu/research/research-areas/software-engineering.html")</f>
        <v>https://website.cs.vt.edu/research/research-areas/software-engineering.html</v>
      </c>
      <c r="L19" s="6" t="s">
        <v>1273</v>
      </c>
      <c r="M19" s="6">
        <v>1.0</v>
      </c>
      <c r="N19" s="6">
        <v>1.0</v>
      </c>
      <c r="O19" s="6">
        <v>0.0</v>
      </c>
      <c r="P19" s="6">
        <v>0.0</v>
      </c>
      <c r="Q19" s="6">
        <v>1.0</v>
      </c>
      <c r="R19" s="6">
        <v>1.0</v>
      </c>
      <c r="S19" s="6">
        <v>0.0</v>
      </c>
      <c r="T19" s="6"/>
    </row>
    <row r="20">
      <c r="A20" s="4" t="s">
        <v>16</v>
      </c>
      <c r="B20" s="4" t="s">
        <v>43</v>
      </c>
      <c r="C20" s="4" t="s">
        <v>1233</v>
      </c>
      <c r="D20" s="4" t="s">
        <v>53</v>
      </c>
      <c r="E20" s="4">
        <v>2.0</v>
      </c>
      <c r="F20" s="4" t="s">
        <v>90</v>
      </c>
      <c r="G20" s="4" t="s">
        <v>1274</v>
      </c>
      <c r="H20" s="4" t="s">
        <v>1275</v>
      </c>
      <c r="I20" s="4" t="s">
        <v>1276</v>
      </c>
      <c r="J20" s="4" t="s">
        <v>1277</v>
      </c>
      <c r="K20" s="5" t="str">
        <f>HYPERLINK("https://website.cs.vt.edu/research/research-areas/systems.html","https://website.cs.vt.edu/research/research-areas/systems.html")</f>
        <v>https://website.cs.vt.edu/research/research-areas/systems.html</v>
      </c>
      <c r="L20" s="4" t="s">
        <v>1278</v>
      </c>
      <c r="M20" s="4">
        <v>1.0</v>
      </c>
      <c r="N20" s="4">
        <v>1.0</v>
      </c>
      <c r="O20" s="4">
        <v>0.0</v>
      </c>
      <c r="P20" s="4">
        <v>0.0</v>
      </c>
      <c r="Q20" s="4">
        <v>1.0</v>
      </c>
      <c r="R20" s="4">
        <v>1.0</v>
      </c>
      <c r="S20" s="4">
        <v>0.0</v>
      </c>
      <c r="T20" s="4"/>
    </row>
    <row r="21" ht="15.75" customHeight="1">
      <c r="A21" s="6" t="s">
        <v>16</v>
      </c>
      <c r="B21" s="6" t="s">
        <v>43</v>
      </c>
      <c r="C21" s="6" t="s">
        <v>1233</v>
      </c>
      <c r="D21" s="6" t="s">
        <v>53</v>
      </c>
      <c r="E21" s="6">
        <v>2.0</v>
      </c>
      <c r="F21" s="6" t="s">
        <v>90</v>
      </c>
      <c r="G21" s="6" t="s">
        <v>1279</v>
      </c>
      <c r="H21" s="6" t="s">
        <v>1280</v>
      </c>
      <c r="I21" s="6" t="s">
        <v>1281</v>
      </c>
      <c r="J21" s="6" t="s">
        <v>1282</v>
      </c>
      <c r="K21" s="7" t="str">
        <f>HYPERLINK("https://website.cs.vt.edu/research/research-areas/theory-and-algorithms.html","https://website.cs.vt.edu/research/research-areas/theory-and-algorithms.html")</f>
        <v>https://website.cs.vt.edu/research/research-areas/theory-and-algorithms.html</v>
      </c>
      <c r="L21" s="6" t="s">
        <v>1283</v>
      </c>
      <c r="M21" s="6">
        <v>1.0</v>
      </c>
      <c r="N21" s="6">
        <v>1.0</v>
      </c>
      <c r="O21" s="6">
        <v>0.0</v>
      </c>
      <c r="P21" s="6">
        <v>0.0</v>
      </c>
      <c r="Q21" s="6">
        <v>1.0</v>
      </c>
      <c r="R21" s="6">
        <v>1.0</v>
      </c>
      <c r="S21" s="6">
        <v>0.0</v>
      </c>
      <c r="T21" s="6"/>
    </row>
    <row r="22" ht="15.75" customHeight="1">
      <c r="A22" s="4" t="s">
        <v>16</v>
      </c>
      <c r="B22" s="4" t="s">
        <v>43</v>
      </c>
      <c r="C22" s="4" t="s">
        <v>1203</v>
      </c>
      <c r="D22" s="4" t="s">
        <v>54</v>
      </c>
      <c r="E22" s="4">
        <v>2.0</v>
      </c>
      <c r="F22" s="4" t="s">
        <v>1201</v>
      </c>
      <c r="G22" s="4" t="s">
        <v>1284</v>
      </c>
      <c r="H22" s="4" t="s">
        <v>1285</v>
      </c>
      <c r="I22" s="4" t="s">
        <v>1286</v>
      </c>
      <c r="J22" s="4" t="s">
        <v>1287</v>
      </c>
      <c r="K22" s="5" t="str">
        <f>HYPERLINK("https://website.cs.vt.edu/research/Seminars/Aidong_Zhang.html","https://website.cs.vt.edu/research/Seminars/Aidong_Zhang.html")</f>
        <v>https://website.cs.vt.edu/research/Seminars/Aidong_Zhang.html</v>
      </c>
      <c r="L22" s="4" t="s">
        <v>1288</v>
      </c>
      <c r="M22" s="4">
        <v>1.0</v>
      </c>
      <c r="N22" s="4">
        <v>2.0</v>
      </c>
      <c r="O22" s="4">
        <v>0.0</v>
      </c>
      <c r="P22" s="4">
        <v>0.0</v>
      </c>
      <c r="Q22" s="4">
        <v>2.0</v>
      </c>
      <c r="R22" s="4">
        <v>2.0</v>
      </c>
      <c r="S22" s="4">
        <v>0.0</v>
      </c>
      <c r="T22" s="4"/>
    </row>
    <row r="23" ht="15.75" customHeight="1">
      <c r="A23" s="6" t="s">
        <v>16</v>
      </c>
      <c r="B23" s="6" t="s">
        <v>43</v>
      </c>
      <c r="C23" s="6" t="s">
        <v>1203</v>
      </c>
      <c r="D23" s="6" t="s">
        <v>54</v>
      </c>
      <c r="E23" s="6">
        <v>2.0</v>
      </c>
      <c r="F23" s="6" t="s">
        <v>1201</v>
      </c>
      <c r="G23" s="6" t="s">
        <v>1289</v>
      </c>
      <c r="H23" s="6" t="s">
        <v>1290</v>
      </c>
      <c r="I23" s="6" t="s">
        <v>1291</v>
      </c>
      <c r="J23" s="6" t="s">
        <v>1292</v>
      </c>
      <c r="K23" s="7" t="str">
        <f>HYPERLINK("https://website.cs.vt.edu/research/Seminars/Aishwarya_Ganesan.html","https://website.cs.vt.edu/research/Seminars/Aishwarya_Ganesan.html")</f>
        <v>https://website.cs.vt.edu/research/Seminars/Aishwarya_Ganesan.html</v>
      </c>
      <c r="L23" s="6" t="s">
        <v>1293</v>
      </c>
      <c r="M23" s="6">
        <v>1.0</v>
      </c>
      <c r="N23" s="6">
        <v>1.0</v>
      </c>
      <c r="O23" s="6">
        <v>0.0</v>
      </c>
      <c r="P23" s="6">
        <v>1.0</v>
      </c>
      <c r="Q23" s="6">
        <v>2.0</v>
      </c>
      <c r="R23" s="6">
        <v>2.0</v>
      </c>
      <c r="S23" s="6">
        <v>0.0</v>
      </c>
      <c r="T23" s="6"/>
    </row>
    <row r="24" ht="15.75" customHeight="1">
      <c r="A24" s="4" t="s">
        <v>16</v>
      </c>
      <c r="B24" s="4" t="s">
        <v>43</v>
      </c>
      <c r="C24" s="4" t="s">
        <v>1203</v>
      </c>
      <c r="D24" s="4" t="s">
        <v>54</v>
      </c>
      <c r="E24" s="4">
        <v>2.0</v>
      </c>
      <c r="F24" s="4" t="s">
        <v>1201</v>
      </c>
      <c r="G24" s="4" t="s">
        <v>1294</v>
      </c>
      <c r="H24" s="4" t="s">
        <v>1295</v>
      </c>
      <c r="I24" s="4" t="s">
        <v>1296</v>
      </c>
      <c r="J24" s="4" t="s">
        <v>1297</v>
      </c>
      <c r="K24" s="5" t="str">
        <f>HYPERLINK("https://website.cs.vt.edu/research/Seminars/Akbar_Rafiey.html","https://website.cs.vt.edu/research/Seminars/Akbar_Rafiey.html")</f>
        <v>https://website.cs.vt.edu/research/Seminars/Akbar_Rafiey.html</v>
      </c>
      <c r="L24" s="4" t="s">
        <v>1298</v>
      </c>
      <c r="M24" s="4">
        <v>1.0</v>
      </c>
      <c r="N24" s="4">
        <v>1.0</v>
      </c>
      <c r="O24" s="4">
        <v>0.0</v>
      </c>
      <c r="P24" s="4">
        <v>1.0</v>
      </c>
      <c r="Q24" s="4">
        <v>2.0</v>
      </c>
      <c r="R24" s="4">
        <v>2.0</v>
      </c>
      <c r="S24" s="4">
        <v>0.0</v>
      </c>
      <c r="T24" s="4"/>
    </row>
    <row r="25" ht="15.75" customHeight="1">
      <c r="A25" s="6" t="s">
        <v>16</v>
      </c>
      <c r="B25" s="6" t="s">
        <v>43</v>
      </c>
      <c r="C25" s="6" t="s">
        <v>1203</v>
      </c>
      <c r="D25" s="6" t="s">
        <v>54</v>
      </c>
      <c r="E25" s="6">
        <v>2.0</v>
      </c>
      <c r="F25" s="6" t="s">
        <v>1201</v>
      </c>
      <c r="G25" s="6" t="s">
        <v>1299</v>
      </c>
      <c r="H25" s="6" t="s">
        <v>1300</v>
      </c>
      <c r="I25" s="6" t="s">
        <v>1301</v>
      </c>
      <c r="J25" s="6" t="s">
        <v>1302</v>
      </c>
      <c r="K25" s="7" t="str">
        <f>HYPERLINK("https://website.cs.vt.edu/research/Seminars/Alberto_Cano.html","https://website.cs.vt.edu/research/Seminars/Alberto_Cano.html")</f>
        <v>https://website.cs.vt.edu/research/Seminars/Alberto_Cano.html</v>
      </c>
      <c r="L25" s="6" t="s">
        <v>1303</v>
      </c>
      <c r="M25" s="6">
        <v>1.0</v>
      </c>
      <c r="N25" s="6">
        <v>1.0</v>
      </c>
      <c r="O25" s="6">
        <v>0.0</v>
      </c>
      <c r="P25" s="6">
        <v>0.0</v>
      </c>
      <c r="Q25" s="6">
        <v>2.0</v>
      </c>
      <c r="R25" s="6">
        <v>4.0</v>
      </c>
      <c r="S25" s="6">
        <v>0.0</v>
      </c>
      <c r="T25" s="6"/>
    </row>
    <row r="26" ht="15.75" customHeight="1">
      <c r="A26" s="4" t="s">
        <v>16</v>
      </c>
      <c r="B26" s="4" t="s">
        <v>43</v>
      </c>
      <c r="C26" s="4" t="s">
        <v>1203</v>
      </c>
      <c r="D26" s="4" t="s">
        <v>54</v>
      </c>
      <c r="E26" s="4">
        <v>2.0</v>
      </c>
      <c r="F26" s="4" t="s">
        <v>1201</v>
      </c>
      <c r="G26" s="4" t="s">
        <v>1304</v>
      </c>
      <c r="H26" s="4" t="s">
        <v>1305</v>
      </c>
      <c r="I26" s="4" t="s">
        <v>1306</v>
      </c>
      <c r="J26" s="4" t="s">
        <v>1307</v>
      </c>
      <c r="K26" s="5" t="str">
        <f>HYPERLINK("https://website.cs.vt.edu/research/Seminars/alberto_cano.html","https://website.cs.vt.edu/research/Seminars/alberto_cano.html")</f>
        <v>https://website.cs.vt.edu/research/Seminars/alberto_cano.html</v>
      </c>
      <c r="L26" s="4" t="s">
        <v>1308</v>
      </c>
      <c r="M26" s="4">
        <v>1.0</v>
      </c>
      <c r="N26" s="4">
        <v>1.0</v>
      </c>
      <c r="O26" s="4">
        <v>0.0</v>
      </c>
      <c r="P26" s="4">
        <v>0.0</v>
      </c>
      <c r="Q26" s="4">
        <v>2.0</v>
      </c>
      <c r="R26" s="4">
        <v>4.0</v>
      </c>
      <c r="S26" s="4">
        <v>0.0</v>
      </c>
      <c r="T26" s="4"/>
    </row>
    <row r="27" ht="15.75" customHeight="1">
      <c r="A27" s="6" t="s">
        <v>16</v>
      </c>
      <c r="B27" s="6" t="s">
        <v>43</v>
      </c>
      <c r="C27" s="6" t="s">
        <v>1203</v>
      </c>
      <c r="D27" s="6" t="s">
        <v>54</v>
      </c>
      <c r="E27" s="6">
        <v>2.0</v>
      </c>
      <c r="F27" s="6" t="s">
        <v>1201</v>
      </c>
      <c r="G27" s="6" t="s">
        <v>1309</v>
      </c>
      <c r="H27" s="6" t="s">
        <v>1310</v>
      </c>
      <c r="I27" s="6" t="s">
        <v>1311</v>
      </c>
      <c r="J27" s="6" t="s">
        <v>1312</v>
      </c>
      <c r="K27" s="7" t="str">
        <f>HYPERLINK("https://website.cs.vt.edu/research/Seminars/Alexander_Hicks.html","https://website.cs.vt.edu/research/Seminars/Alexander_Hicks.html")</f>
        <v>https://website.cs.vt.edu/research/Seminars/Alexander_Hicks.html</v>
      </c>
      <c r="L27" s="6" t="s">
        <v>1313</v>
      </c>
      <c r="M27" s="6">
        <v>1.0</v>
      </c>
      <c r="N27" s="6">
        <v>1.0</v>
      </c>
      <c r="O27" s="6">
        <v>0.0</v>
      </c>
      <c r="P27" s="6">
        <v>0.0</v>
      </c>
      <c r="Q27" s="6">
        <v>2.0</v>
      </c>
      <c r="R27" s="6">
        <v>2.0</v>
      </c>
      <c r="S27" s="6">
        <v>0.0</v>
      </c>
      <c r="T27" s="6"/>
    </row>
    <row r="28" ht="15.75" customHeight="1">
      <c r="A28" s="4" t="s">
        <v>16</v>
      </c>
      <c r="B28" s="4" t="s">
        <v>43</v>
      </c>
      <c r="C28" s="4" t="s">
        <v>1203</v>
      </c>
      <c r="D28" s="4" t="s">
        <v>54</v>
      </c>
      <c r="E28" s="4">
        <v>2.0</v>
      </c>
      <c r="F28" s="4" t="s">
        <v>1201</v>
      </c>
      <c r="G28" s="4" t="s">
        <v>1314</v>
      </c>
      <c r="H28" s="4" t="s">
        <v>1315</v>
      </c>
      <c r="I28" s="4" t="s">
        <v>1316</v>
      </c>
      <c r="J28" s="4" t="s">
        <v>1317</v>
      </c>
      <c r="K28" s="5" t="str">
        <f>HYPERLINK("https://website.cs.vt.edu/research/Seminars/Ali_Butt.html","https://website.cs.vt.edu/research/Seminars/Ali_Butt.html")</f>
        <v>https://website.cs.vt.edu/research/Seminars/Ali_Butt.html</v>
      </c>
      <c r="L28" s="4" t="s">
        <v>1318</v>
      </c>
      <c r="M28" s="4">
        <v>1.0</v>
      </c>
      <c r="N28" s="4">
        <v>1.0</v>
      </c>
      <c r="O28" s="4">
        <v>0.0</v>
      </c>
      <c r="P28" s="4">
        <v>3.0</v>
      </c>
      <c r="Q28" s="4">
        <v>2.0</v>
      </c>
      <c r="R28" s="4">
        <v>2.0</v>
      </c>
      <c r="S28" s="4">
        <v>0.0</v>
      </c>
      <c r="T28" s="4"/>
    </row>
    <row r="29" ht="15.75" customHeight="1">
      <c r="A29" s="6" t="s">
        <v>16</v>
      </c>
      <c r="B29" s="6" t="s">
        <v>43</v>
      </c>
      <c r="C29" s="6" t="s">
        <v>1203</v>
      </c>
      <c r="D29" s="6" t="s">
        <v>54</v>
      </c>
      <c r="E29" s="6">
        <v>2.0</v>
      </c>
      <c r="F29" s="6" t="s">
        <v>1201</v>
      </c>
      <c r="G29" s="6" t="s">
        <v>1319</v>
      </c>
      <c r="H29" s="6" t="s">
        <v>1320</v>
      </c>
      <c r="I29" s="6" t="s">
        <v>1321</v>
      </c>
      <c r="J29" s="6" t="s">
        <v>1322</v>
      </c>
      <c r="K29" s="7" t="str">
        <f>HYPERLINK("https://website.cs.vt.edu/research/Seminars/ali_vakilian.html","https://website.cs.vt.edu/research/Seminars/ali_vakilian.html")</f>
        <v>https://website.cs.vt.edu/research/Seminars/ali_vakilian.html</v>
      </c>
      <c r="L29" s="6" t="s">
        <v>1323</v>
      </c>
      <c r="M29" s="6">
        <v>1.0</v>
      </c>
      <c r="N29" s="6">
        <v>1.0</v>
      </c>
      <c r="O29" s="6">
        <v>0.0</v>
      </c>
      <c r="P29" s="6">
        <v>0.0</v>
      </c>
      <c r="Q29" s="6">
        <v>2.0</v>
      </c>
      <c r="R29" s="6">
        <v>2.0</v>
      </c>
      <c r="S29" s="6">
        <v>0.0</v>
      </c>
      <c r="T29" s="6"/>
    </row>
    <row r="30" ht="15.75" customHeight="1">
      <c r="A30" s="4" t="s">
        <v>16</v>
      </c>
      <c r="B30" s="4" t="s">
        <v>43</v>
      </c>
      <c r="C30" s="4" t="s">
        <v>1203</v>
      </c>
      <c r="D30" s="4" t="s">
        <v>54</v>
      </c>
      <c r="E30" s="4">
        <v>2.0</v>
      </c>
      <c r="F30" s="4" t="s">
        <v>1201</v>
      </c>
      <c r="G30" s="4" t="s">
        <v>1324</v>
      </c>
      <c r="H30" s="4" t="s">
        <v>1325</v>
      </c>
      <c r="I30" s="4" t="s">
        <v>1326</v>
      </c>
      <c r="J30" s="4" t="s">
        <v>1327</v>
      </c>
      <c r="K30" s="5" t="str">
        <f>HYPERLINK("https://website.cs.vt.edu/research/Seminars/Alicia_DeVrio.html","https://website.cs.vt.edu/research/Seminars/Alicia_DeVrio.html")</f>
        <v>https://website.cs.vt.edu/research/Seminars/Alicia_DeVrio.html</v>
      </c>
      <c r="L30" s="4" t="s">
        <v>1328</v>
      </c>
      <c r="M30" s="4">
        <v>1.0</v>
      </c>
      <c r="N30" s="4">
        <v>1.0</v>
      </c>
      <c r="O30" s="4">
        <v>0.0</v>
      </c>
      <c r="P30" s="4">
        <v>0.0</v>
      </c>
      <c r="Q30" s="4">
        <v>2.0</v>
      </c>
      <c r="R30" s="4">
        <v>2.0</v>
      </c>
      <c r="S30" s="4">
        <v>0.0</v>
      </c>
      <c r="T30" s="4"/>
    </row>
    <row r="31" ht="15.75" customHeight="1">
      <c r="A31" s="6" t="s">
        <v>16</v>
      </c>
      <c r="B31" s="6" t="s">
        <v>43</v>
      </c>
      <c r="C31" s="6" t="s">
        <v>1203</v>
      </c>
      <c r="D31" s="6" t="s">
        <v>54</v>
      </c>
      <c r="E31" s="6">
        <v>2.0</v>
      </c>
      <c r="F31" s="6" t="s">
        <v>1201</v>
      </c>
      <c r="G31" s="6" t="s">
        <v>1329</v>
      </c>
      <c r="H31" s="6" t="s">
        <v>1330</v>
      </c>
      <c r="I31" s="6" t="s">
        <v>1331</v>
      </c>
      <c r="J31" s="6" t="s">
        <v>1332</v>
      </c>
      <c r="K31" s="7" t="str">
        <f>HYPERLINK("https://website.cs.vt.edu/research/Seminars/Anastasia-Ostrowski.html","https://website.cs.vt.edu/research/Seminars/Anastasia-Ostrowski.html")</f>
        <v>https://website.cs.vt.edu/research/Seminars/Anastasia-Ostrowski.html</v>
      </c>
      <c r="L31" s="6" t="s">
        <v>1333</v>
      </c>
      <c r="M31" s="6">
        <v>1.0</v>
      </c>
      <c r="N31" s="6">
        <v>1.0</v>
      </c>
      <c r="O31" s="6">
        <v>0.0</v>
      </c>
      <c r="P31" s="6">
        <v>1.0</v>
      </c>
      <c r="Q31" s="6">
        <v>2.0</v>
      </c>
      <c r="R31" s="6">
        <v>2.0</v>
      </c>
      <c r="S31" s="6">
        <v>0.0</v>
      </c>
      <c r="T31" s="6"/>
    </row>
    <row r="32" ht="15.75" customHeight="1">
      <c r="A32" s="4" t="s">
        <v>16</v>
      </c>
      <c r="B32" s="4" t="s">
        <v>43</v>
      </c>
      <c r="C32" s="4" t="s">
        <v>1203</v>
      </c>
      <c r="D32" s="4" t="s">
        <v>54</v>
      </c>
      <c r="E32" s="4">
        <v>2.0</v>
      </c>
      <c r="F32" s="4" t="s">
        <v>1201</v>
      </c>
      <c r="G32" s="4" t="s">
        <v>1334</v>
      </c>
      <c r="H32" s="4" t="s">
        <v>1335</v>
      </c>
      <c r="I32" s="4" t="s">
        <v>1336</v>
      </c>
      <c r="J32" s="4" t="s">
        <v>1337</v>
      </c>
      <c r="K32" s="5" t="str">
        <f>HYPERLINK("https://website.cs.vt.edu/research/Seminars/Anshul_Shah.html","https://website.cs.vt.edu/research/Seminars/Anshul_Shah.html")</f>
        <v>https://website.cs.vt.edu/research/Seminars/Anshul_Shah.html</v>
      </c>
      <c r="L32" s="4" t="s">
        <v>1338</v>
      </c>
      <c r="M32" s="4">
        <v>1.0</v>
      </c>
      <c r="N32" s="4">
        <v>1.0</v>
      </c>
      <c r="O32" s="4">
        <v>0.0</v>
      </c>
      <c r="P32" s="4">
        <v>0.0</v>
      </c>
      <c r="Q32" s="4">
        <v>2.0</v>
      </c>
      <c r="R32" s="4">
        <v>2.0</v>
      </c>
      <c r="S32" s="4">
        <v>0.0</v>
      </c>
      <c r="T32" s="4"/>
    </row>
    <row r="33" ht="15.75" customHeight="1">
      <c r="A33" s="6" t="s">
        <v>16</v>
      </c>
      <c r="B33" s="6" t="s">
        <v>43</v>
      </c>
      <c r="C33" s="6" t="s">
        <v>1203</v>
      </c>
      <c r="D33" s="6" t="s">
        <v>54</v>
      </c>
      <c r="E33" s="6">
        <v>2.0</v>
      </c>
      <c r="F33" s="6" t="s">
        <v>1201</v>
      </c>
      <c r="G33" s="6" t="s">
        <v>1339</v>
      </c>
      <c r="H33" s="6" t="s">
        <v>1340</v>
      </c>
      <c r="I33" s="6" t="s">
        <v>1341</v>
      </c>
      <c r="J33" s="6" t="s">
        <v>1342</v>
      </c>
      <c r="K33" s="7" t="str">
        <f>HYPERLINK("https://website.cs.vt.edu/research/Seminars/Atul_Mantri.html","https://website.cs.vt.edu/research/Seminars/Atul_Mantri.html")</f>
        <v>https://website.cs.vt.edu/research/Seminars/Atul_Mantri.html</v>
      </c>
      <c r="L33" s="6" t="s">
        <v>1343</v>
      </c>
      <c r="M33" s="6">
        <v>1.0</v>
      </c>
      <c r="N33" s="6">
        <v>1.0</v>
      </c>
      <c r="O33" s="6">
        <v>0.0</v>
      </c>
      <c r="P33" s="6">
        <v>1.0</v>
      </c>
      <c r="Q33" s="6">
        <v>2.0</v>
      </c>
      <c r="R33" s="6">
        <v>2.0</v>
      </c>
      <c r="S33" s="6">
        <v>0.0</v>
      </c>
      <c r="T33" s="6"/>
    </row>
    <row r="34" ht="15.75" customHeight="1">
      <c r="A34" s="4" t="s">
        <v>16</v>
      </c>
      <c r="B34" s="4" t="s">
        <v>43</v>
      </c>
      <c r="C34" s="4" t="s">
        <v>1203</v>
      </c>
      <c r="D34" s="4" t="s">
        <v>54</v>
      </c>
      <c r="E34" s="4">
        <v>2.0</v>
      </c>
      <c r="F34" s="4" t="s">
        <v>1201</v>
      </c>
      <c r="G34" s="4" t="s">
        <v>1344</v>
      </c>
      <c r="H34" s="4" t="s">
        <v>1345</v>
      </c>
      <c r="I34" s="4" t="s">
        <v>1346</v>
      </c>
      <c r="J34" s="4" t="s">
        <v>1347</v>
      </c>
      <c r="K34" s="5" t="str">
        <f>HYPERLINK("https://website.cs.vt.edu/research/Seminars/Bo_Ji.html","https://website.cs.vt.edu/research/Seminars/Bo_Ji.html")</f>
        <v>https://website.cs.vt.edu/research/Seminars/Bo_Ji.html</v>
      </c>
      <c r="L34" s="4" t="s">
        <v>1348</v>
      </c>
      <c r="M34" s="4">
        <v>1.0</v>
      </c>
      <c r="N34" s="4">
        <v>1.0</v>
      </c>
      <c r="O34" s="4">
        <v>0.0</v>
      </c>
      <c r="P34" s="4">
        <v>1.0</v>
      </c>
      <c r="Q34" s="4">
        <v>2.0</v>
      </c>
      <c r="R34" s="4">
        <v>2.0</v>
      </c>
      <c r="S34" s="4">
        <v>0.0</v>
      </c>
      <c r="T34" s="4"/>
    </row>
    <row r="35" ht="15.75" customHeight="1">
      <c r="A35" s="6" t="s">
        <v>16</v>
      </c>
      <c r="B35" s="6" t="s">
        <v>43</v>
      </c>
      <c r="C35" s="6" t="s">
        <v>1203</v>
      </c>
      <c r="D35" s="6" t="s">
        <v>54</v>
      </c>
      <c r="E35" s="6">
        <v>2.0</v>
      </c>
      <c r="F35" s="6" t="s">
        <v>1201</v>
      </c>
      <c r="G35" s="6" t="s">
        <v>1349</v>
      </c>
      <c r="H35" s="6" t="s">
        <v>1350</v>
      </c>
      <c r="I35" s="6" t="s">
        <v>1351</v>
      </c>
      <c r="J35" s="6" t="s">
        <v>1352</v>
      </c>
      <c r="K35" s="7" t="str">
        <f>HYPERLINK("https://website.cs.vt.edu/research/Seminars/BrendanDavid-John.html","https://website.cs.vt.edu/research/Seminars/BrendanDavid-John.html")</f>
        <v>https://website.cs.vt.edu/research/Seminars/BrendanDavid-John.html</v>
      </c>
      <c r="L35" s="6" t="s">
        <v>1353</v>
      </c>
      <c r="M35" s="6">
        <v>1.0</v>
      </c>
      <c r="N35" s="6">
        <v>1.0</v>
      </c>
      <c r="O35" s="6">
        <v>0.0</v>
      </c>
      <c r="P35" s="6">
        <v>0.0</v>
      </c>
      <c r="Q35" s="6">
        <v>2.0</v>
      </c>
      <c r="R35" s="6">
        <v>2.0</v>
      </c>
      <c r="S35" s="6">
        <v>0.0</v>
      </c>
      <c r="T35" s="6"/>
    </row>
    <row r="36" ht="15.75" customHeight="1">
      <c r="A36" s="4" t="s">
        <v>16</v>
      </c>
      <c r="B36" s="4" t="s">
        <v>43</v>
      </c>
      <c r="C36" s="4" t="s">
        <v>1203</v>
      </c>
      <c r="D36" s="4" t="s">
        <v>54</v>
      </c>
      <c r="E36" s="4">
        <v>2.0</v>
      </c>
      <c r="F36" s="4" t="s">
        <v>1201</v>
      </c>
      <c r="G36" s="4" t="s">
        <v>1354</v>
      </c>
      <c r="H36" s="4" t="s">
        <v>1355</v>
      </c>
      <c r="I36" s="4" t="s">
        <v>1356</v>
      </c>
      <c r="J36" s="4" t="s">
        <v>1357</v>
      </c>
      <c r="K36" s="5" t="str">
        <f>HYPERLINK("https://website.cs.vt.edu/research/Seminars/Casey-Deccio.html","https://website.cs.vt.edu/research/Seminars/Casey-Deccio.html")</f>
        <v>https://website.cs.vt.edu/research/Seminars/Casey-Deccio.html</v>
      </c>
      <c r="L36" s="4" t="s">
        <v>1358</v>
      </c>
      <c r="M36" s="4">
        <v>1.0</v>
      </c>
      <c r="N36" s="4">
        <v>1.0</v>
      </c>
      <c r="O36" s="4">
        <v>0.0</v>
      </c>
      <c r="P36" s="4">
        <v>1.0</v>
      </c>
      <c r="Q36" s="4">
        <v>2.0</v>
      </c>
      <c r="R36" s="4">
        <v>2.0</v>
      </c>
      <c r="S36" s="4">
        <v>0.0</v>
      </c>
      <c r="T36" s="4"/>
    </row>
    <row r="37" ht="15.75" customHeight="1">
      <c r="A37" s="6" t="s">
        <v>16</v>
      </c>
      <c r="B37" s="6" t="s">
        <v>43</v>
      </c>
      <c r="C37" s="6" t="s">
        <v>1203</v>
      </c>
      <c r="D37" s="6" t="s">
        <v>54</v>
      </c>
      <c r="E37" s="6">
        <v>2.0</v>
      </c>
      <c r="F37" s="6" t="s">
        <v>1201</v>
      </c>
      <c r="G37" s="6" t="s">
        <v>1359</v>
      </c>
      <c r="H37" s="6" t="s">
        <v>1360</v>
      </c>
      <c r="I37" s="6" t="s">
        <v>1361</v>
      </c>
      <c r="J37" s="6" t="s">
        <v>1362</v>
      </c>
      <c r="K37" s="7" t="str">
        <f>HYPERLINK("https://website.cs.vt.edu/research/Seminars/Chang-Lou.html","https://website.cs.vt.edu/research/Seminars/Chang-Lou.html")</f>
        <v>https://website.cs.vt.edu/research/Seminars/Chang-Lou.html</v>
      </c>
      <c r="L37" s="6" t="s">
        <v>1363</v>
      </c>
      <c r="M37" s="6">
        <v>1.0</v>
      </c>
      <c r="N37" s="6">
        <v>1.0</v>
      </c>
      <c r="O37" s="6">
        <v>0.0</v>
      </c>
      <c r="P37" s="6">
        <v>1.0</v>
      </c>
      <c r="Q37" s="6">
        <v>2.0</v>
      </c>
      <c r="R37" s="6">
        <v>2.0</v>
      </c>
      <c r="S37" s="6">
        <v>0.0</v>
      </c>
      <c r="T37" s="6"/>
    </row>
    <row r="38" ht="15.75" customHeight="1">
      <c r="A38" s="4" t="s">
        <v>16</v>
      </c>
      <c r="B38" s="4" t="s">
        <v>43</v>
      </c>
      <c r="C38" s="4" t="s">
        <v>1203</v>
      </c>
      <c r="D38" s="4" t="s">
        <v>54</v>
      </c>
      <c r="E38" s="4">
        <v>2.0</v>
      </c>
      <c r="F38" s="4" t="s">
        <v>1201</v>
      </c>
      <c r="G38" s="4" t="s">
        <v>1364</v>
      </c>
      <c r="H38" s="4" t="s">
        <v>1365</v>
      </c>
      <c r="I38" s="4" t="s">
        <v>1366</v>
      </c>
      <c r="J38" s="4" t="s">
        <v>1367</v>
      </c>
      <c r="K38" s="5" t="str">
        <f>HYPERLINK("https://website.cs.vt.edu/research/Seminars/Chris_Thomas.html","https://website.cs.vt.edu/research/Seminars/Chris_Thomas.html")</f>
        <v>https://website.cs.vt.edu/research/Seminars/Chris_Thomas.html</v>
      </c>
      <c r="L38" s="4" t="s">
        <v>1368</v>
      </c>
      <c r="M38" s="4">
        <v>1.0</v>
      </c>
      <c r="N38" s="4">
        <v>1.0</v>
      </c>
      <c r="O38" s="4">
        <v>0.0</v>
      </c>
      <c r="P38" s="4">
        <v>0.0</v>
      </c>
      <c r="Q38" s="4">
        <v>2.0</v>
      </c>
      <c r="R38" s="4">
        <v>2.0</v>
      </c>
      <c r="S38" s="4">
        <v>0.0</v>
      </c>
      <c r="T38" s="4"/>
    </row>
    <row r="39" ht="15.75" customHeight="1">
      <c r="A39" s="6" t="s">
        <v>16</v>
      </c>
      <c r="B39" s="6" t="s">
        <v>43</v>
      </c>
      <c r="C39" s="6" t="s">
        <v>1203</v>
      </c>
      <c r="D39" s="6" t="s">
        <v>54</v>
      </c>
      <c r="E39" s="6">
        <v>2.0</v>
      </c>
      <c r="F39" s="6" t="s">
        <v>1201</v>
      </c>
      <c r="G39" s="6" t="s">
        <v>1369</v>
      </c>
      <c r="H39" s="6" t="s">
        <v>1370</v>
      </c>
      <c r="I39" s="6" t="s">
        <v>1371</v>
      </c>
      <c r="J39" s="6" t="s">
        <v>1372</v>
      </c>
      <c r="K39" s="7" t="str">
        <f>HYPERLINK("https://website.cs.vt.edu/research/Seminars/Chris_Thomas1.html","https://website.cs.vt.edu/research/Seminars/Chris_Thomas1.html")</f>
        <v>https://website.cs.vt.edu/research/Seminars/Chris_Thomas1.html</v>
      </c>
      <c r="L39" s="6" t="s">
        <v>1373</v>
      </c>
      <c r="M39" s="6">
        <v>1.0</v>
      </c>
      <c r="N39" s="6">
        <v>1.0</v>
      </c>
      <c r="O39" s="6">
        <v>0.0</v>
      </c>
      <c r="P39" s="6">
        <v>1.0</v>
      </c>
      <c r="Q39" s="6">
        <v>2.0</v>
      </c>
      <c r="R39" s="6">
        <v>2.0</v>
      </c>
      <c r="S39" s="6">
        <v>0.0</v>
      </c>
      <c r="T39" s="6"/>
    </row>
    <row r="40" ht="15.75" customHeight="1">
      <c r="A40" s="4" t="s">
        <v>16</v>
      </c>
      <c r="B40" s="4" t="s">
        <v>43</v>
      </c>
      <c r="C40" s="4" t="s">
        <v>1203</v>
      </c>
      <c r="D40" s="4" t="s">
        <v>54</v>
      </c>
      <c r="E40" s="4">
        <v>2.0</v>
      </c>
      <c r="F40" s="4" t="s">
        <v>1201</v>
      </c>
      <c r="G40" s="4" t="s">
        <v>1374</v>
      </c>
      <c r="H40" s="4" t="s">
        <v>1375</v>
      </c>
      <c r="I40" s="4" t="s">
        <v>1376</v>
      </c>
      <c r="J40" s="4" t="s">
        <v>1377</v>
      </c>
      <c r="K40" s="5" t="str">
        <f>HYPERLINK("https://website.cs.vt.edu/research/Seminars/christine_julien.html","https://website.cs.vt.edu/research/Seminars/christine_julien.html")</f>
        <v>https://website.cs.vt.edu/research/Seminars/christine_julien.html</v>
      </c>
      <c r="L40" s="4" t="s">
        <v>1378</v>
      </c>
      <c r="M40" s="4">
        <v>1.0</v>
      </c>
      <c r="N40" s="4">
        <v>1.0</v>
      </c>
      <c r="O40" s="4">
        <v>0.0</v>
      </c>
      <c r="P40" s="4">
        <v>1.0</v>
      </c>
      <c r="Q40" s="4">
        <v>2.0</v>
      </c>
      <c r="R40" s="4">
        <v>2.0</v>
      </c>
      <c r="S40" s="4">
        <v>0.0</v>
      </c>
      <c r="T40" s="4"/>
    </row>
    <row r="41" ht="15.75" customHeight="1">
      <c r="A41" s="6" t="s">
        <v>16</v>
      </c>
      <c r="B41" s="6" t="s">
        <v>43</v>
      </c>
      <c r="C41" s="6" t="s">
        <v>1203</v>
      </c>
      <c r="D41" s="6" t="s">
        <v>54</v>
      </c>
      <c r="E41" s="6">
        <v>2.0</v>
      </c>
      <c r="F41" s="6" t="s">
        <v>1201</v>
      </c>
      <c r="G41" s="6" t="s">
        <v>1379</v>
      </c>
      <c r="H41" s="6" t="s">
        <v>1380</v>
      </c>
      <c r="I41" s="6" t="s">
        <v>1381</v>
      </c>
      <c r="J41" s="6" t="s">
        <v>1382</v>
      </c>
      <c r="K41" s="7" t="str">
        <f>HYPERLINK("https://website.cs.vt.edu/research/Seminars/Cliff_Shaffer.html","https://website.cs.vt.edu/research/Seminars/Cliff_Shaffer.html")</f>
        <v>https://website.cs.vt.edu/research/Seminars/Cliff_Shaffer.html</v>
      </c>
      <c r="L41" s="6" t="s">
        <v>1383</v>
      </c>
      <c r="M41" s="6">
        <v>1.0</v>
      </c>
      <c r="N41" s="6">
        <v>1.0</v>
      </c>
      <c r="O41" s="6">
        <v>0.0</v>
      </c>
      <c r="P41" s="6">
        <v>1.0</v>
      </c>
      <c r="Q41" s="6">
        <v>2.0</v>
      </c>
      <c r="R41" s="6">
        <v>2.0</v>
      </c>
      <c r="S41" s="6">
        <v>0.0</v>
      </c>
      <c r="T41" s="6"/>
    </row>
    <row r="42" ht="15.75" customHeight="1">
      <c r="A42" s="4" t="s">
        <v>16</v>
      </c>
      <c r="B42" s="4" t="s">
        <v>43</v>
      </c>
      <c r="C42" s="4" t="s">
        <v>1203</v>
      </c>
      <c r="D42" s="4" t="s">
        <v>54</v>
      </c>
      <c r="E42" s="4">
        <v>2.0</v>
      </c>
      <c r="F42" s="4" t="s">
        <v>1201</v>
      </c>
      <c r="G42" s="4" t="s">
        <v>1384</v>
      </c>
      <c r="H42" s="4" t="s">
        <v>1385</v>
      </c>
      <c r="I42" s="4" t="s">
        <v>1386</v>
      </c>
      <c r="J42" s="4" t="s">
        <v>1387</v>
      </c>
      <c r="K42" s="5" t="str">
        <f>HYPERLINK("https://website.cs.vt.edu/research/Seminars/Craig_Zilles.html","https://website.cs.vt.edu/research/Seminars/Craig_Zilles.html")</f>
        <v>https://website.cs.vt.edu/research/Seminars/Craig_Zilles.html</v>
      </c>
      <c r="L42" s="4" t="s">
        <v>1388</v>
      </c>
      <c r="M42" s="4">
        <v>1.0</v>
      </c>
      <c r="N42" s="4">
        <v>1.0</v>
      </c>
      <c r="O42" s="4">
        <v>0.0</v>
      </c>
      <c r="P42" s="4">
        <v>0.0</v>
      </c>
      <c r="Q42" s="4">
        <v>2.0</v>
      </c>
      <c r="R42" s="4">
        <v>2.0</v>
      </c>
      <c r="S42" s="4">
        <v>0.0</v>
      </c>
      <c r="T42" s="4"/>
    </row>
    <row r="43" ht="15.75" customHeight="1">
      <c r="A43" s="6" t="s">
        <v>16</v>
      </c>
      <c r="B43" s="6" t="s">
        <v>43</v>
      </c>
      <c r="C43" s="6" t="s">
        <v>1203</v>
      </c>
      <c r="D43" s="6" t="s">
        <v>54</v>
      </c>
      <c r="E43" s="6">
        <v>2.0</v>
      </c>
      <c r="F43" s="6" t="s">
        <v>1201</v>
      </c>
      <c r="G43" s="6" t="s">
        <v>1389</v>
      </c>
      <c r="H43" s="6" t="s">
        <v>1390</v>
      </c>
      <c r="I43" s="6" t="s">
        <v>1391</v>
      </c>
      <c r="J43" s="6" t="s">
        <v>1392</v>
      </c>
      <c r="K43" s="7" t="str">
        <f>HYPERLINK("https://website.cs.vt.edu/research/Seminars/cs-root-seminar1.html","https://website.cs.vt.edu/research/Seminars/cs-root-seminar1.html")</f>
        <v>https://website.cs.vt.edu/research/Seminars/cs-root-seminar1.html</v>
      </c>
      <c r="L43" s="6" t="s">
        <v>1393</v>
      </c>
      <c r="M43" s="6">
        <v>2.0</v>
      </c>
      <c r="N43" s="6">
        <v>1.0</v>
      </c>
      <c r="O43" s="6">
        <v>1.0</v>
      </c>
      <c r="P43" s="6">
        <v>2.0</v>
      </c>
      <c r="Q43" s="6">
        <v>1.0</v>
      </c>
      <c r="R43" s="6">
        <v>2.0</v>
      </c>
      <c r="S43" s="6">
        <v>0.0</v>
      </c>
      <c r="T43" s="6"/>
    </row>
    <row r="44" ht="15.75" customHeight="1">
      <c r="A44" s="4" t="s">
        <v>16</v>
      </c>
      <c r="B44" s="4" t="s">
        <v>43</v>
      </c>
      <c r="C44" s="4" t="s">
        <v>1203</v>
      </c>
      <c r="D44" s="4" t="s">
        <v>54</v>
      </c>
      <c r="E44" s="4">
        <v>2.0</v>
      </c>
      <c r="F44" s="4" t="s">
        <v>1201</v>
      </c>
      <c r="G44" s="4" t="s">
        <v>1394</v>
      </c>
      <c r="H44" s="4" t="s">
        <v>1395</v>
      </c>
      <c r="I44" s="4" t="s">
        <v>1396</v>
      </c>
      <c r="J44" s="4" t="s">
        <v>1392</v>
      </c>
      <c r="K44" s="5" t="str">
        <f>HYPERLINK("https://website.cs.vt.edu/research/Seminars/cs-root-seminar2.html","https://website.cs.vt.edu/research/Seminars/cs-root-seminar2.html")</f>
        <v>https://website.cs.vt.edu/research/Seminars/cs-root-seminar2.html</v>
      </c>
      <c r="L44" s="4" t="s">
        <v>1397</v>
      </c>
      <c r="M44" s="4">
        <v>2.0</v>
      </c>
      <c r="N44" s="4">
        <v>2.0</v>
      </c>
      <c r="O44" s="4">
        <v>1.0</v>
      </c>
      <c r="P44" s="4">
        <v>1.0</v>
      </c>
      <c r="Q44" s="4">
        <v>1.0</v>
      </c>
      <c r="R44" s="4">
        <v>2.0</v>
      </c>
      <c r="S44" s="4">
        <v>0.0</v>
      </c>
      <c r="T44" s="4"/>
    </row>
    <row r="45" ht="15.75" customHeight="1">
      <c r="A45" s="6" t="s">
        <v>16</v>
      </c>
      <c r="B45" s="6" t="s">
        <v>43</v>
      </c>
      <c r="C45" s="6" t="s">
        <v>1203</v>
      </c>
      <c r="D45" s="6" t="s">
        <v>54</v>
      </c>
      <c r="E45" s="6">
        <v>2.0</v>
      </c>
      <c r="F45" s="6" t="s">
        <v>1201</v>
      </c>
      <c r="G45" s="6" t="s">
        <v>1398</v>
      </c>
      <c r="H45" s="6" t="s">
        <v>1399</v>
      </c>
      <c r="I45" s="6" t="s">
        <v>1400</v>
      </c>
      <c r="J45" s="6" t="s">
        <v>1392</v>
      </c>
      <c r="K45" s="7" t="str">
        <f>HYPERLINK("https://website.cs.vt.edu/research/Seminars/cs-root-seminar3.html","https://website.cs.vt.edu/research/Seminars/cs-root-seminar3.html")</f>
        <v>https://website.cs.vt.edu/research/Seminars/cs-root-seminar3.html</v>
      </c>
      <c r="L45" s="6" t="s">
        <v>1401</v>
      </c>
      <c r="M45" s="6">
        <v>2.0</v>
      </c>
      <c r="N45" s="6">
        <v>0.0</v>
      </c>
      <c r="O45" s="6">
        <v>1.0</v>
      </c>
      <c r="P45" s="6">
        <v>1.0</v>
      </c>
      <c r="Q45" s="6">
        <v>1.0</v>
      </c>
      <c r="R45" s="6">
        <v>2.0</v>
      </c>
      <c r="S45" s="6">
        <v>0.0</v>
      </c>
      <c r="T45" s="6"/>
    </row>
    <row r="46" ht="15.75" customHeight="1">
      <c r="A46" s="4" t="s">
        <v>16</v>
      </c>
      <c r="B46" s="4" t="s">
        <v>43</v>
      </c>
      <c r="C46" s="4" t="s">
        <v>1203</v>
      </c>
      <c r="D46" s="4" t="s">
        <v>54</v>
      </c>
      <c r="E46" s="4">
        <v>2.0</v>
      </c>
      <c r="F46" s="4" t="s">
        <v>1201</v>
      </c>
      <c r="G46" s="4" t="s">
        <v>1402</v>
      </c>
      <c r="H46" s="4" t="s">
        <v>1403</v>
      </c>
      <c r="I46" s="4" t="s">
        <v>1404</v>
      </c>
      <c r="J46" s="4" t="s">
        <v>1405</v>
      </c>
      <c r="K46" s="5" t="str">
        <f>HYPERLINK("https://website.cs.vt.edu/research/Seminars/David_Smith.html","https://website.cs.vt.edu/research/Seminars/David_Smith.html")</f>
        <v>https://website.cs.vt.edu/research/Seminars/David_Smith.html</v>
      </c>
      <c r="L46" s="4" t="s">
        <v>1406</v>
      </c>
      <c r="M46" s="4">
        <v>1.0</v>
      </c>
      <c r="N46" s="4">
        <v>1.0</v>
      </c>
      <c r="O46" s="4">
        <v>0.0</v>
      </c>
      <c r="P46" s="4">
        <v>3.0</v>
      </c>
      <c r="Q46" s="4">
        <v>2.0</v>
      </c>
      <c r="R46" s="4">
        <v>2.0</v>
      </c>
      <c r="S46" s="4">
        <v>0.0</v>
      </c>
      <c r="T46" s="4"/>
    </row>
    <row r="47" ht="15.75" customHeight="1">
      <c r="A47" s="6" t="s">
        <v>16</v>
      </c>
      <c r="B47" s="6" t="s">
        <v>43</v>
      </c>
      <c r="C47" s="6" t="s">
        <v>1203</v>
      </c>
      <c r="D47" s="6" t="s">
        <v>54</v>
      </c>
      <c r="E47" s="6">
        <v>2.0</v>
      </c>
      <c r="F47" s="6" t="s">
        <v>1201</v>
      </c>
      <c r="G47" s="6" t="s">
        <v>1407</v>
      </c>
      <c r="H47" s="6" t="s">
        <v>1408</v>
      </c>
      <c r="I47" s="6" t="s">
        <v>1409</v>
      </c>
      <c r="J47" s="6" t="s">
        <v>1410</v>
      </c>
      <c r="K47" s="7" t="str">
        <f>HYPERLINK("https://website.cs.vt.edu/research/Seminars/debarati_das.html","https://website.cs.vt.edu/research/Seminars/debarati_das.html")</f>
        <v>https://website.cs.vt.edu/research/Seminars/debarati_das.html</v>
      </c>
      <c r="L47" s="6" t="s">
        <v>1411</v>
      </c>
      <c r="M47" s="6">
        <v>1.0</v>
      </c>
      <c r="N47" s="6">
        <v>1.0</v>
      </c>
      <c r="O47" s="6">
        <v>0.0</v>
      </c>
      <c r="P47" s="6">
        <v>0.0</v>
      </c>
      <c r="Q47" s="6">
        <v>2.0</v>
      </c>
      <c r="R47" s="6">
        <v>2.0</v>
      </c>
      <c r="S47" s="6">
        <v>0.0</v>
      </c>
      <c r="T47" s="6"/>
    </row>
    <row r="48" ht="15.75" customHeight="1">
      <c r="A48" s="4" t="s">
        <v>16</v>
      </c>
      <c r="B48" s="4" t="s">
        <v>43</v>
      </c>
      <c r="C48" s="4" t="s">
        <v>1203</v>
      </c>
      <c r="D48" s="4" t="s">
        <v>54</v>
      </c>
      <c r="E48" s="4">
        <v>2.0</v>
      </c>
      <c r="F48" s="4" t="s">
        <v>1201</v>
      </c>
      <c r="G48" s="4" t="s">
        <v>1412</v>
      </c>
      <c r="H48" s="4" t="s">
        <v>1413</v>
      </c>
      <c r="I48" s="4" t="s">
        <v>1414</v>
      </c>
      <c r="J48" s="4" t="s">
        <v>1415</v>
      </c>
      <c r="K48" s="5" t="str">
        <f>HYPERLINK("https://website.cs.vt.edu/research/Seminars/Diana-Freed.html","https://website.cs.vt.edu/research/Seminars/Diana-Freed.html")</f>
        <v>https://website.cs.vt.edu/research/Seminars/Diana-Freed.html</v>
      </c>
      <c r="L48" s="4" t="s">
        <v>1416</v>
      </c>
      <c r="M48" s="4">
        <v>1.0</v>
      </c>
      <c r="N48" s="4">
        <v>1.0</v>
      </c>
      <c r="O48" s="4">
        <v>0.0</v>
      </c>
      <c r="P48" s="4">
        <v>4.0</v>
      </c>
      <c r="Q48" s="4">
        <v>2.0</v>
      </c>
      <c r="R48" s="4">
        <v>2.0</v>
      </c>
      <c r="S48" s="4">
        <v>0.0</v>
      </c>
      <c r="T48" s="4"/>
    </row>
    <row r="49" ht="15.75" customHeight="1">
      <c r="A49" s="6" t="s">
        <v>16</v>
      </c>
      <c r="B49" s="6" t="s">
        <v>43</v>
      </c>
      <c r="C49" s="6" t="s">
        <v>1203</v>
      </c>
      <c r="D49" s="6" t="s">
        <v>54</v>
      </c>
      <c r="E49" s="6">
        <v>2.0</v>
      </c>
      <c r="F49" s="6" t="s">
        <v>1201</v>
      </c>
      <c r="G49" s="6" t="s">
        <v>1417</v>
      </c>
      <c r="H49" s="6" t="s">
        <v>1418</v>
      </c>
      <c r="I49" s="6" t="s">
        <v>1419</v>
      </c>
      <c r="J49" s="6" t="s">
        <v>1420</v>
      </c>
      <c r="K49" s="7" t="str">
        <f>HYPERLINK("https://website.cs.vt.edu/research/Seminars/Dongkuan_Xu.html","https://website.cs.vt.edu/research/Seminars/Dongkuan_Xu.html")</f>
        <v>https://website.cs.vt.edu/research/Seminars/Dongkuan_Xu.html</v>
      </c>
      <c r="L49" s="6" t="s">
        <v>1421</v>
      </c>
      <c r="M49" s="6">
        <v>1.0</v>
      </c>
      <c r="N49" s="6">
        <v>1.0</v>
      </c>
      <c r="O49" s="6">
        <v>0.0</v>
      </c>
      <c r="P49" s="6">
        <v>0.0</v>
      </c>
      <c r="Q49" s="6">
        <v>2.0</v>
      </c>
      <c r="R49" s="6">
        <v>3.0</v>
      </c>
      <c r="S49" s="6">
        <v>0.0</v>
      </c>
      <c r="T49" s="6"/>
    </row>
    <row r="50" ht="15.75" customHeight="1">
      <c r="A50" s="4" t="s">
        <v>16</v>
      </c>
      <c r="B50" s="4" t="s">
        <v>43</v>
      </c>
      <c r="C50" s="4" t="s">
        <v>1203</v>
      </c>
      <c r="D50" s="4" t="s">
        <v>54</v>
      </c>
      <c r="E50" s="4">
        <v>2.0</v>
      </c>
      <c r="F50" s="4" t="s">
        <v>1201</v>
      </c>
      <c r="G50" s="4" t="s">
        <v>1422</v>
      </c>
      <c r="H50" s="4" t="s">
        <v>1423</v>
      </c>
      <c r="I50" s="4" t="s">
        <v>1424</v>
      </c>
      <c r="J50" s="4" t="s">
        <v>1425</v>
      </c>
      <c r="K50" s="5" t="str">
        <f>HYPERLINK("https://website.cs.vt.edu/research/Seminars/Duri_Long.html","https://website.cs.vt.edu/research/Seminars/Duri_Long.html")</f>
        <v>https://website.cs.vt.edu/research/Seminars/Duri_Long.html</v>
      </c>
      <c r="L50" s="4" t="s">
        <v>1426</v>
      </c>
      <c r="M50" s="4">
        <v>1.0</v>
      </c>
      <c r="N50" s="4">
        <v>1.0</v>
      </c>
      <c r="O50" s="4">
        <v>0.0</v>
      </c>
      <c r="P50" s="4">
        <v>0.0</v>
      </c>
      <c r="Q50" s="4">
        <v>2.0</v>
      </c>
      <c r="R50" s="4">
        <v>2.0</v>
      </c>
      <c r="S50" s="4">
        <v>0.0</v>
      </c>
      <c r="T50" s="4"/>
    </row>
    <row r="51" ht="15.75" customHeight="1">
      <c r="A51" s="6" t="s">
        <v>16</v>
      </c>
      <c r="B51" s="6" t="s">
        <v>43</v>
      </c>
      <c r="C51" s="6" t="s">
        <v>1203</v>
      </c>
      <c r="D51" s="6" t="s">
        <v>54</v>
      </c>
      <c r="E51" s="6">
        <v>2.0</v>
      </c>
      <c r="F51" s="6" t="s">
        <v>1201</v>
      </c>
      <c r="G51" s="6" t="s">
        <v>1427</v>
      </c>
      <c r="H51" s="6" t="s">
        <v>1428</v>
      </c>
      <c r="I51" s="6" t="s">
        <v>1429</v>
      </c>
      <c r="J51" s="6" t="s">
        <v>1430</v>
      </c>
      <c r="K51" s="7" t="str">
        <f>HYPERLINK("https://website.cs.vt.edu/research/Seminars/Elisa_Bertino.html","https://website.cs.vt.edu/research/Seminars/Elisa_Bertino.html")</f>
        <v>https://website.cs.vt.edu/research/Seminars/Elisa_Bertino.html</v>
      </c>
      <c r="L51" s="6" t="s">
        <v>1431</v>
      </c>
      <c r="M51" s="6">
        <v>1.0</v>
      </c>
      <c r="N51" s="6">
        <v>1.0</v>
      </c>
      <c r="O51" s="6">
        <v>0.0</v>
      </c>
      <c r="P51" s="6">
        <v>1.0</v>
      </c>
      <c r="Q51" s="6">
        <v>2.0</v>
      </c>
      <c r="R51" s="6">
        <v>3.0</v>
      </c>
      <c r="S51" s="6">
        <v>0.0</v>
      </c>
      <c r="T51" s="6"/>
    </row>
    <row r="52" ht="15.75" customHeight="1">
      <c r="A52" s="4" t="s">
        <v>16</v>
      </c>
      <c r="B52" s="4" t="s">
        <v>43</v>
      </c>
      <c r="C52" s="4" t="s">
        <v>1203</v>
      </c>
      <c r="D52" s="4" t="s">
        <v>54</v>
      </c>
      <c r="E52" s="4">
        <v>2.0</v>
      </c>
      <c r="F52" s="4" t="s">
        <v>1201</v>
      </c>
      <c r="G52" s="4" t="s">
        <v>1432</v>
      </c>
      <c r="H52" s="4" t="s">
        <v>1433</v>
      </c>
      <c r="I52" s="4" t="s">
        <v>1434</v>
      </c>
      <c r="J52" s="4" t="s">
        <v>1435</v>
      </c>
      <c r="K52" s="5" t="str">
        <f>HYPERLINK("https://website.cs.vt.edu/research/Seminars/Eric_Anschuetz.html","https://website.cs.vt.edu/research/Seminars/Eric_Anschuetz.html")</f>
        <v>https://website.cs.vt.edu/research/Seminars/Eric_Anschuetz.html</v>
      </c>
      <c r="L52" s="4" t="s">
        <v>1436</v>
      </c>
      <c r="M52" s="4">
        <v>1.0</v>
      </c>
      <c r="N52" s="4">
        <v>1.0</v>
      </c>
      <c r="O52" s="4">
        <v>0.0</v>
      </c>
      <c r="P52" s="4">
        <v>0.0</v>
      </c>
      <c r="Q52" s="4">
        <v>2.0</v>
      </c>
      <c r="R52" s="4">
        <v>2.0</v>
      </c>
      <c r="S52" s="4">
        <v>0.0</v>
      </c>
      <c r="T52" s="4"/>
    </row>
    <row r="53" ht="15.75" customHeight="1">
      <c r="A53" s="6" t="s">
        <v>16</v>
      </c>
      <c r="B53" s="6" t="s">
        <v>43</v>
      </c>
      <c r="C53" s="6" t="s">
        <v>1203</v>
      </c>
      <c r="D53" s="6" t="s">
        <v>54</v>
      </c>
      <c r="E53" s="6">
        <v>2.0</v>
      </c>
      <c r="F53" s="6" t="s">
        <v>1201</v>
      </c>
      <c r="G53" s="6" t="s">
        <v>1437</v>
      </c>
      <c r="H53" s="6" t="s">
        <v>1438</v>
      </c>
      <c r="I53" s="6" t="s">
        <v>1439</v>
      </c>
      <c r="J53" s="6" t="s">
        <v>1440</v>
      </c>
      <c r="K53" s="7" t="str">
        <f>HYPERLINK("https://website.cs.vt.edu/research/Seminars/Eric_Pauley.html","https://website.cs.vt.edu/research/Seminars/Eric_Pauley.html")</f>
        <v>https://website.cs.vt.edu/research/Seminars/Eric_Pauley.html</v>
      </c>
      <c r="L53" s="6" t="s">
        <v>1441</v>
      </c>
      <c r="M53" s="6">
        <v>1.0</v>
      </c>
      <c r="N53" s="6">
        <v>1.0</v>
      </c>
      <c r="O53" s="6">
        <v>0.0</v>
      </c>
      <c r="P53" s="6">
        <v>1.0</v>
      </c>
      <c r="Q53" s="6">
        <v>2.0</v>
      </c>
      <c r="R53" s="6">
        <v>2.0</v>
      </c>
      <c r="S53" s="6">
        <v>0.0</v>
      </c>
      <c r="T53" s="6"/>
    </row>
    <row r="54" ht="15.75" customHeight="1">
      <c r="A54" s="4" t="s">
        <v>16</v>
      </c>
      <c r="B54" s="4" t="s">
        <v>43</v>
      </c>
      <c r="C54" s="4" t="s">
        <v>1203</v>
      </c>
      <c r="D54" s="4" t="s">
        <v>54</v>
      </c>
      <c r="E54" s="4">
        <v>2.0</v>
      </c>
      <c r="F54" s="4" t="s">
        <v>1201</v>
      </c>
      <c r="G54" s="4" t="s">
        <v>1442</v>
      </c>
      <c r="H54" s="4" t="s">
        <v>1443</v>
      </c>
      <c r="I54" s="4" t="s">
        <v>1444</v>
      </c>
      <c r="J54" s="4" t="s">
        <v>1445</v>
      </c>
      <c r="K54" s="5" t="str">
        <f>HYPERLINK("https://website.cs.vt.edu/research/Seminars/Evan_King.html","https://website.cs.vt.edu/research/Seminars/Evan_King.html")</f>
        <v>https://website.cs.vt.edu/research/Seminars/Evan_King.html</v>
      </c>
      <c r="L54" s="4" t="s">
        <v>1446</v>
      </c>
      <c r="M54" s="4">
        <v>1.0</v>
      </c>
      <c r="N54" s="4">
        <v>1.0</v>
      </c>
      <c r="O54" s="4">
        <v>0.0</v>
      </c>
      <c r="P54" s="4">
        <v>2.0</v>
      </c>
      <c r="Q54" s="4">
        <v>2.0</v>
      </c>
      <c r="R54" s="4">
        <v>2.0</v>
      </c>
      <c r="S54" s="4">
        <v>0.0</v>
      </c>
      <c r="T54" s="4"/>
    </row>
    <row r="55" ht="15.75" customHeight="1">
      <c r="A55" s="6" t="s">
        <v>16</v>
      </c>
      <c r="B55" s="6" t="s">
        <v>43</v>
      </c>
      <c r="C55" s="6" t="s">
        <v>1203</v>
      </c>
      <c r="D55" s="6" t="s">
        <v>54</v>
      </c>
      <c r="E55" s="6">
        <v>2.0</v>
      </c>
      <c r="F55" s="6" t="s">
        <v>1201</v>
      </c>
      <c r="G55" s="6" t="s">
        <v>1447</v>
      </c>
      <c r="H55" s="6" t="s">
        <v>1448</v>
      </c>
      <c r="I55" s="6" t="s">
        <v>1449</v>
      </c>
      <c r="J55" s="6" t="s">
        <v>1450</v>
      </c>
      <c r="K55" s="7" t="str">
        <f>HYPERLINK("https://website.cs.vt.edu/research/Seminars/Geoff_Pleiss.html","https://website.cs.vt.edu/research/Seminars/Geoff_Pleiss.html")</f>
        <v>https://website.cs.vt.edu/research/Seminars/Geoff_Pleiss.html</v>
      </c>
      <c r="L55" s="6" t="s">
        <v>1451</v>
      </c>
      <c r="M55" s="6">
        <v>1.0</v>
      </c>
      <c r="N55" s="6">
        <v>1.0</v>
      </c>
      <c r="O55" s="6">
        <v>0.0</v>
      </c>
      <c r="P55" s="6">
        <v>0.0</v>
      </c>
      <c r="Q55" s="6">
        <v>2.0</v>
      </c>
      <c r="R55" s="6">
        <v>2.0</v>
      </c>
      <c r="S55" s="6">
        <v>0.0</v>
      </c>
      <c r="T55" s="6"/>
    </row>
    <row r="56" ht="15.75" customHeight="1">
      <c r="A56" s="4" t="s">
        <v>16</v>
      </c>
      <c r="B56" s="4" t="s">
        <v>43</v>
      </c>
      <c r="C56" s="4" t="s">
        <v>1203</v>
      </c>
      <c r="D56" s="4" t="s">
        <v>54</v>
      </c>
      <c r="E56" s="4">
        <v>2.0</v>
      </c>
      <c r="F56" s="4" t="s">
        <v>1201</v>
      </c>
      <c r="G56" s="4" t="s">
        <v>1452</v>
      </c>
      <c r="H56" s="4" t="s">
        <v>1453</v>
      </c>
      <c r="I56" s="4" t="s">
        <v>1454</v>
      </c>
      <c r="J56" s="4" t="s">
        <v>1455</v>
      </c>
      <c r="K56" s="5" t="str">
        <f>HYPERLINK("https://website.cs.vt.edu/research/Seminars/Gokul-Ravi.html","https://website.cs.vt.edu/research/Seminars/Gokul-Ravi.html")</f>
        <v>https://website.cs.vt.edu/research/Seminars/Gokul-Ravi.html</v>
      </c>
      <c r="L56" s="4" t="s">
        <v>1456</v>
      </c>
      <c r="M56" s="4">
        <v>1.0</v>
      </c>
      <c r="N56" s="4">
        <v>1.0</v>
      </c>
      <c r="O56" s="4">
        <v>0.0</v>
      </c>
      <c r="P56" s="4">
        <v>1.0</v>
      </c>
      <c r="Q56" s="4">
        <v>2.0</v>
      </c>
      <c r="R56" s="4">
        <v>2.0</v>
      </c>
      <c r="S56" s="4">
        <v>0.0</v>
      </c>
      <c r="T56" s="4"/>
    </row>
    <row r="57" ht="15.75" customHeight="1">
      <c r="A57" s="6" t="s">
        <v>16</v>
      </c>
      <c r="B57" s="6" t="s">
        <v>43</v>
      </c>
      <c r="C57" s="6" t="s">
        <v>1203</v>
      </c>
      <c r="D57" s="6" t="s">
        <v>54</v>
      </c>
      <c r="E57" s="6">
        <v>2.0</v>
      </c>
      <c r="F57" s="6" t="s">
        <v>1201</v>
      </c>
      <c r="G57" s="6" t="s">
        <v>1457</v>
      </c>
      <c r="H57" s="6" t="s">
        <v>1458</v>
      </c>
      <c r="I57" s="6" t="s">
        <v>1459</v>
      </c>
      <c r="J57" s="6" t="s">
        <v>1460</v>
      </c>
      <c r="K57" s="7" t="str">
        <f>HYPERLINK("https://website.cs.vt.edu/research/Seminars/Graduate-Seminar-02-09-22.html","https://website.cs.vt.edu/research/Seminars/Graduate-Seminar-02-09-22.html")</f>
        <v>https://website.cs.vt.edu/research/Seminars/Graduate-Seminar-02-09-22.html</v>
      </c>
      <c r="L57" s="6" t="s">
        <v>1461</v>
      </c>
      <c r="M57" s="6">
        <v>1.0</v>
      </c>
      <c r="N57" s="6">
        <v>1.0</v>
      </c>
      <c r="O57" s="6">
        <v>4.0</v>
      </c>
      <c r="P57" s="6">
        <v>0.0</v>
      </c>
      <c r="Q57" s="6">
        <v>2.0</v>
      </c>
      <c r="R57" s="6">
        <v>2.0</v>
      </c>
      <c r="S57" s="6">
        <v>0.0</v>
      </c>
      <c r="T57" s="6"/>
    </row>
    <row r="58" ht="15.75" customHeight="1">
      <c r="A58" s="4" t="s">
        <v>16</v>
      </c>
      <c r="B58" s="4" t="s">
        <v>43</v>
      </c>
      <c r="C58" s="4" t="s">
        <v>1203</v>
      </c>
      <c r="D58" s="4" t="s">
        <v>54</v>
      </c>
      <c r="E58" s="4">
        <v>2.0</v>
      </c>
      <c r="F58" s="4" t="s">
        <v>1201</v>
      </c>
      <c r="G58" s="4" t="s">
        <v>1462</v>
      </c>
      <c r="H58" s="4" t="s">
        <v>1463</v>
      </c>
      <c r="I58" s="4" t="s">
        <v>1464</v>
      </c>
      <c r="J58" s="4" t="s">
        <v>1465</v>
      </c>
      <c r="K58" s="5" t="str">
        <f>HYPERLINK("https://website.cs.vt.edu/research/Seminars/Graduate-Seminar-09-09-22.html","https://website.cs.vt.edu/research/Seminars/Graduate-Seminar-09-09-22.html")</f>
        <v>https://website.cs.vt.edu/research/Seminars/Graduate-Seminar-09-09-22.html</v>
      </c>
      <c r="L58" s="4" t="s">
        <v>1466</v>
      </c>
      <c r="M58" s="4">
        <v>1.0</v>
      </c>
      <c r="N58" s="4">
        <v>1.0</v>
      </c>
      <c r="O58" s="4">
        <v>0.0</v>
      </c>
      <c r="P58" s="4">
        <v>1.0</v>
      </c>
      <c r="Q58" s="4">
        <v>2.0</v>
      </c>
      <c r="R58" s="4">
        <v>2.0</v>
      </c>
      <c r="S58" s="4">
        <v>0.0</v>
      </c>
      <c r="T58" s="4"/>
    </row>
    <row r="59" ht="15.75" customHeight="1">
      <c r="A59" s="6" t="s">
        <v>16</v>
      </c>
      <c r="B59" s="6" t="s">
        <v>43</v>
      </c>
      <c r="C59" s="6" t="s">
        <v>1203</v>
      </c>
      <c r="D59" s="6" t="s">
        <v>54</v>
      </c>
      <c r="E59" s="6">
        <v>2.0</v>
      </c>
      <c r="F59" s="6" t="s">
        <v>1201</v>
      </c>
      <c r="G59" s="6" t="s">
        <v>1467</v>
      </c>
      <c r="H59" s="6" t="s">
        <v>1468</v>
      </c>
      <c r="I59" s="6" t="s">
        <v>1469</v>
      </c>
      <c r="J59" s="6" t="s">
        <v>1470</v>
      </c>
      <c r="K59" s="7" t="str">
        <f>HYPERLINK("https://website.cs.vt.edu/research/Seminars/Graduate-Seminar-09-16-22.html","https://website.cs.vt.edu/research/Seminars/Graduate-Seminar-09-16-22.html")</f>
        <v>https://website.cs.vt.edu/research/Seminars/Graduate-Seminar-09-16-22.html</v>
      </c>
      <c r="L59" s="6" t="s">
        <v>1471</v>
      </c>
      <c r="M59" s="6">
        <v>1.0</v>
      </c>
      <c r="N59" s="6">
        <v>1.0</v>
      </c>
      <c r="O59" s="6">
        <v>0.0</v>
      </c>
      <c r="P59" s="6">
        <v>0.0</v>
      </c>
      <c r="Q59" s="6">
        <v>2.0</v>
      </c>
      <c r="R59" s="6">
        <v>2.0</v>
      </c>
      <c r="S59" s="6">
        <v>0.0</v>
      </c>
      <c r="T59" s="6"/>
    </row>
    <row r="60" ht="15.75" customHeight="1">
      <c r="A60" s="4" t="s">
        <v>16</v>
      </c>
      <c r="B60" s="4" t="s">
        <v>43</v>
      </c>
      <c r="C60" s="4" t="s">
        <v>1203</v>
      </c>
      <c r="D60" s="4" t="s">
        <v>54</v>
      </c>
      <c r="E60" s="4">
        <v>2.0</v>
      </c>
      <c r="F60" s="4" t="s">
        <v>1201</v>
      </c>
      <c r="G60" s="4" t="s">
        <v>1472</v>
      </c>
      <c r="H60" s="4" t="s">
        <v>1473</v>
      </c>
      <c r="I60" s="4" t="s">
        <v>1474</v>
      </c>
      <c r="J60" s="4" t="s">
        <v>1475</v>
      </c>
      <c r="K60" s="5" t="str">
        <f>HYPERLINK("https://website.cs.vt.edu/research/Seminars/Graduate-Seminar-09-23-22.html","https://website.cs.vt.edu/research/Seminars/Graduate-Seminar-09-23-22.html")</f>
        <v>https://website.cs.vt.edu/research/Seminars/Graduate-Seminar-09-23-22.html</v>
      </c>
      <c r="L60" s="4" t="s">
        <v>1476</v>
      </c>
      <c r="M60" s="4">
        <v>1.0</v>
      </c>
      <c r="N60" s="4">
        <v>1.0</v>
      </c>
      <c r="O60" s="4">
        <v>0.0</v>
      </c>
      <c r="P60" s="4">
        <v>0.0</v>
      </c>
      <c r="Q60" s="4">
        <v>2.0</v>
      </c>
      <c r="R60" s="4">
        <v>2.0</v>
      </c>
      <c r="S60" s="4">
        <v>0.0</v>
      </c>
      <c r="T60" s="4"/>
    </row>
    <row r="61" ht="15.75" customHeight="1">
      <c r="A61" s="6" t="s">
        <v>16</v>
      </c>
      <c r="B61" s="6" t="s">
        <v>43</v>
      </c>
      <c r="C61" s="6" t="s">
        <v>1203</v>
      </c>
      <c r="D61" s="6" t="s">
        <v>54</v>
      </c>
      <c r="E61" s="6">
        <v>2.0</v>
      </c>
      <c r="F61" s="6" t="s">
        <v>1201</v>
      </c>
      <c r="G61" s="6" t="s">
        <v>1477</v>
      </c>
      <c r="H61" s="6" t="s">
        <v>1478</v>
      </c>
      <c r="I61" s="6" t="s">
        <v>1479</v>
      </c>
      <c r="J61" s="6" t="s">
        <v>1480</v>
      </c>
      <c r="K61" s="7" t="str">
        <f>HYPERLINK("https://website.cs.vt.edu/research/Seminars/Graduate-Seminar-10-14-22.html","https://website.cs.vt.edu/research/Seminars/Graduate-Seminar-10-14-22.html")</f>
        <v>https://website.cs.vt.edu/research/Seminars/Graduate-Seminar-10-14-22.html</v>
      </c>
      <c r="L61" s="6" t="s">
        <v>1481</v>
      </c>
      <c r="M61" s="6">
        <v>1.0</v>
      </c>
      <c r="N61" s="6">
        <v>1.0</v>
      </c>
      <c r="O61" s="6">
        <v>0.0</v>
      </c>
      <c r="P61" s="6">
        <v>4.0</v>
      </c>
      <c r="Q61" s="6">
        <v>2.0</v>
      </c>
      <c r="R61" s="6">
        <v>2.0</v>
      </c>
      <c r="S61" s="6">
        <v>0.0</v>
      </c>
      <c r="T61" s="6"/>
    </row>
    <row r="62" ht="15.75" customHeight="1">
      <c r="A62" s="4" t="s">
        <v>16</v>
      </c>
      <c r="B62" s="4" t="s">
        <v>43</v>
      </c>
      <c r="C62" s="4" t="s">
        <v>1203</v>
      </c>
      <c r="D62" s="4" t="s">
        <v>54</v>
      </c>
      <c r="E62" s="4">
        <v>2.0</v>
      </c>
      <c r="F62" s="4" t="s">
        <v>1201</v>
      </c>
      <c r="G62" s="4" t="s">
        <v>1482</v>
      </c>
      <c r="H62" s="4" t="s">
        <v>1483</v>
      </c>
      <c r="I62" s="4" t="s">
        <v>1484</v>
      </c>
      <c r="J62" s="4" t="s">
        <v>1485</v>
      </c>
      <c r="K62" s="5" t="str">
        <f>HYPERLINK("https://website.cs.vt.edu/research/Seminars/Graduate-Seminar-10-21-22.html","https://website.cs.vt.edu/research/Seminars/Graduate-Seminar-10-21-22.html")</f>
        <v>https://website.cs.vt.edu/research/Seminars/Graduate-Seminar-10-21-22.html</v>
      </c>
      <c r="L62" s="4" t="s">
        <v>1486</v>
      </c>
      <c r="M62" s="4">
        <v>1.0</v>
      </c>
      <c r="N62" s="4">
        <v>1.0</v>
      </c>
      <c r="O62" s="4">
        <v>0.0</v>
      </c>
      <c r="P62" s="4">
        <v>3.0</v>
      </c>
      <c r="Q62" s="4">
        <v>2.0</v>
      </c>
      <c r="R62" s="4">
        <v>2.0</v>
      </c>
      <c r="S62" s="4">
        <v>0.0</v>
      </c>
      <c r="T62" s="4"/>
    </row>
    <row r="63" ht="15.75" customHeight="1">
      <c r="A63" s="6" t="s">
        <v>16</v>
      </c>
      <c r="B63" s="6" t="s">
        <v>43</v>
      </c>
      <c r="C63" s="6" t="s">
        <v>1203</v>
      </c>
      <c r="D63" s="6" t="s">
        <v>54</v>
      </c>
      <c r="E63" s="6">
        <v>2.0</v>
      </c>
      <c r="F63" s="6" t="s">
        <v>1201</v>
      </c>
      <c r="G63" s="6" t="s">
        <v>1487</v>
      </c>
      <c r="H63" s="6" t="s">
        <v>1488</v>
      </c>
      <c r="I63" s="6" t="s">
        <v>1489</v>
      </c>
      <c r="J63" s="6" t="s">
        <v>1490</v>
      </c>
      <c r="K63" s="7" t="str">
        <f>HYPERLINK("https://website.cs.vt.edu/research/Seminars/Graduate-Seminar-10-28-22.html","https://website.cs.vt.edu/research/Seminars/Graduate-Seminar-10-28-22.html")</f>
        <v>https://website.cs.vt.edu/research/Seminars/Graduate-Seminar-10-28-22.html</v>
      </c>
      <c r="L63" s="6" t="s">
        <v>1491</v>
      </c>
      <c r="M63" s="6">
        <v>1.0</v>
      </c>
      <c r="N63" s="6">
        <v>1.0</v>
      </c>
      <c r="O63" s="6">
        <v>0.0</v>
      </c>
      <c r="P63" s="6">
        <v>0.0</v>
      </c>
      <c r="Q63" s="6">
        <v>2.0</v>
      </c>
      <c r="R63" s="6">
        <v>2.0</v>
      </c>
      <c r="S63" s="6">
        <v>0.0</v>
      </c>
      <c r="T63" s="6"/>
    </row>
    <row r="64" ht="15.75" customHeight="1">
      <c r="A64" s="4" t="s">
        <v>16</v>
      </c>
      <c r="B64" s="4" t="s">
        <v>43</v>
      </c>
      <c r="C64" s="4" t="s">
        <v>1203</v>
      </c>
      <c r="D64" s="4" t="s">
        <v>54</v>
      </c>
      <c r="E64" s="4">
        <v>2.0</v>
      </c>
      <c r="F64" s="4" t="s">
        <v>1201</v>
      </c>
      <c r="G64" s="4" t="s">
        <v>1492</v>
      </c>
      <c r="H64" s="4" t="s">
        <v>1493</v>
      </c>
      <c r="I64" s="4" t="s">
        <v>1494</v>
      </c>
      <c r="J64" s="4" t="s">
        <v>1495</v>
      </c>
      <c r="K64" s="5" t="str">
        <f>HYPERLINK("https://website.cs.vt.edu/research/Seminars/Graduate-Seminar-11-04-22.html","https://website.cs.vt.edu/research/Seminars/Graduate-Seminar-11-04-22.html")</f>
        <v>https://website.cs.vt.edu/research/Seminars/Graduate-Seminar-11-04-22.html</v>
      </c>
      <c r="L64" s="4" t="s">
        <v>1496</v>
      </c>
      <c r="M64" s="4">
        <v>1.0</v>
      </c>
      <c r="N64" s="4">
        <v>1.0</v>
      </c>
      <c r="O64" s="4">
        <v>0.0</v>
      </c>
      <c r="P64" s="4">
        <v>1.0</v>
      </c>
      <c r="Q64" s="4">
        <v>2.0</v>
      </c>
      <c r="R64" s="4">
        <v>2.0</v>
      </c>
      <c r="S64" s="4">
        <v>0.0</v>
      </c>
      <c r="T64" s="4"/>
    </row>
    <row r="65" ht="15.75" customHeight="1">
      <c r="A65" s="6" t="s">
        <v>16</v>
      </c>
      <c r="B65" s="6" t="s">
        <v>43</v>
      </c>
      <c r="C65" s="6" t="s">
        <v>1203</v>
      </c>
      <c r="D65" s="6" t="s">
        <v>54</v>
      </c>
      <c r="E65" s="6">
        <v>2.0</v>
      </c>
      <c r="F65" s="6" t="s">
        <v>1201</v>
      </c>
      <c r="G65" s="6" t="s">
        <v>1497</v>
      </c>
      <c r="H65" s="6" t="s">
        <v>1498</v>
      </c>
      <c r="I65" s="6" t="s">
        <v>1499</v>
      </c>
      <c r="J65" s="6" t="s">
        <v>1500</v>
      </c>
      <c r="K65" s="7" t="str">
        <f>HYPERLINK("https://website.cs.vt.edu/research/Seminars/Graduate-Seminar-11-11-22.html","https://website.cs.vt.edu/research/Seminars/Graduate-Seminar-11-11-22.html")</f>
        <v>https://website.cs.vt.edu/research/Seminars/Graduate-Seminar-11-11-22.html</v>
      </c>
      <c r="L65" s="6" t="s">
        <v>1501</v>
      </c>
      <c r="M65" s="6">
        <v>1.0</v>
      </c>
      <c r="N65" s="6">
        <v>1.0</v>
      </c>
      <c r="O65" s="6">
        <v>0.0</v>
      </c>
      <c r="P65" s="6">
        <v>0.0</v>
      </c>
      <c r="Q65" s="6">
        <v>2.0</v>
      </c>
      <c r="R65" s="6">
        <v>2.0</v>
      </c>
      <c r="S65" s="6">
        <v>0.0</v>
      </c>
      <c r="T65" s="6"/>
    </row>
    <row r="66" ht="15.75" customHeight="1">
      <c r="A66" s="4" t="s">
        <v>16</v>
      </c>
      <c r="B66" s="4" t="s">
        <v>43</v>
      </c>
      <c r="C66" s="4" t="s">
        <v>1203</v>
      </c>
      <c r="D66" s="4" t="s">
        <v>54</v>
      </c>
      <c r="E66" s="4">
        <v>2.0</v>
      </c>
      <c r="F66" s="4" t="s">
        <v>1201</v>
      </c>
      <c r="G66" s="4" t="s">
        <v>1502</v>
      </c>
      <c r="H66" s="4" t="s">
        <v>1503</v>
      </c>
      <c r="I66" s="4" t="s">
        <v>1504</v>
      </c>
      <c r="J66" s="4" t="s">
        <v>1505</v>
      </c>
      <c r="K66" s="5" t="str">
        <f>HYPERLINK("https://website.cs.vt.edu/research/Seminars/Graduate-Seminar-11-18-22.html","https://website.cs.vt.edu/research/Seminars/Graduate-Seminar-11-18-22.html")</f>
        <v>https://website.cs.vt.edu/research/Seminars/Graduate-Seminar-11-18-22.html</v>
      </c>
      <c r="L66" s="4" t="s">
        <v>1506</v>
      </c>
      <c r="M66" s="4">
        <v>1.0</v>
      </c>
      <c r="N66" s="4">
        <v>1.0</v>
      </c>
      <c r="O66" s="4">
        <v>0.0</v>
      </c>
      <c r="P66" s="4">
        <v>0.0</v>
      </c>
      <c r="Q66" s="4">
        <v>2.0</v>
      </c>
      <c r="R66" s="4">
        <v>2.0</v>
      </c>
      <c r="S66" s="4">
        <v>0.0</v>
      </c>
      <c r="T66" s="4"/>
    </row>
    <row r="67" ht="15.75" customHeight="1">
      <c r="A67" s="6" t="s">
        <v>16</v>
      </c>
      <c r="B67" s="6" t="s">
        <v>43</v>
      </c>
      <c r="C67" s="6" t="s">
        <v>1203</v>
      </c>
      <c r="D67" s="6" t="s">
        <v>54</v>
      </c>
      <c r="E67" s="6">
        <v>2.0</v>
      </c>
      <c r="F67" s="6" t="s">
        <v>1201</v>
      </c>
      <c r="G67" s="6" t="s">
        <v>1507</v>
      </c>
      <c r="H67" s="6" t="s">
        <v>1508</v>
      </c>
      <c r="I67" s="6" t="s">
        <v>1509</v>
      </c>
      <c r="J67" s="6" t="s">
        <v>1510</v>
      </c>
      <c r="K67" s="7" t="str">
        <f>HYPERLINK("https://website.cs.vt.edu/research/Seminars/Graduate-Seminar-12-02-22.html","https://website.cs.vt.edu/research/Seminars/Graduate-Seminar-12-02-22.html")</f>
        <v>https://website.cs.vt.edu/research/Seminars/Graduate-Seminar-12-02-22.html</v>
      </c>
      <c r="L67" s="6" t="s">
        <v>1511</v>
      </c>
      <c r="M67" s="6">
        <v>1.0</v>
      </c>
      <c r="N67" s="6">
        <v>1.0</v>
      </c>
      <c r="O67" s="6">
        <v>0.0</v>
      </c>
      <c r="P67" s="6">
        <v>1.0</v>
      </c>
      <c r="Q67" s="6">
        <v>2.0</v>
      </c>
      <c r="R67" s="6">
        <v>2.0</v>
      </c>
      <c r="S67" s="6">
        <v>0.0</v>
      </c>
      <c r="T67" s="6"/>
    </row>
    <row r="68" ht="15.75" customHeight="1">
      <c r="A68" s="4" t="s">
        <v>16</v>
      </c>
      <c r="B68" s="4" t="s">
        <v>43</v>
      </c>
      <c r="C68" s="4" t="s">
        <v>1203</v>
      </c>
      <c r="D68" s="4" t="s">
        <v>54</v>
      </c>
      <c r="E68" s="4">
        <v>2.0</v>
      </c>
      <c r="F68" s="4" t="s">
        <v>1201</v>
      </c>
      <c r="G68" s="4" t="s">
        <v>1512</v>
      </c>
      <c r="H68" s="4" t="s">
        <v>1513</v>
      </c>
      <c r="I68" s="4" t="s">
        <v>1514</v>
      </c>
      <c r="J68" s="4" t="s">
        <v>1515</v>
      </c>
      <c r="K68" s="5" t="str">
        <f>HYPERLINK("https://website.cs.vt.edu/research/Seminars/Gushu_Li.html","https://website.cs.vt.edu/research/Seminars/Gushu_Li.html")</f>
        <v>https://website.cs.vt.edu/research/Seminars/Gushu_Li.html</v>
      </c>
      <c r="L68" s="4" t="s">
        <v>1516</v>
      </c>
      <c r="M68" s="4">
        <v>1.0</v>
      </c>
      <c r="N68" s="4">
        <v>1.0</v>
      </c>
      <c r="O68" s="4">
        <v>0.0</v>
      </c>
      <c r="P68" s="4">
        <v>1.0</v>
      </c>
      <c r="Q68" s="4">
        <v>2.0</v>
      </c>
      <c r="R68" s="4">
        <v>2.0</v>
      </c>
      <c r="S68" s="4">
        <v>0.0</v>
      </c>
      <c r="T68" s="4"/>
    </row>
    <row r="69" ht="15.75" customHeight="1">
      <c r="A69" s="6" t="s">
        <v>16</v>
      </c>
      <c r="B69" s="6" t="s">
        <v>43</v>
      </c>
      <c r="C69" s="6" t="s">
        <v>1203</v>
      </c>
      <c r="D69" s="6" t="s">
        <v>54</v>
      </c>
      <c r="E69" s="6">
        <v>2.0</v>
      </c>
      <c r="F69" s="6" t="s">
        <v>1201</v>
      </c>
      <c r="G69" s="6" t="s">
        <v>1517</v>
      </c>
      <c r="H69" s="6" t="s">
        <v>1518</v>
      </c>
      <c r="I69" s="6" t="s">
        <v>1519</v>
      </c>
      <c r="J69" s="6" t="s">
        <v>1520</v>
      </c>
      <c r="K69" s="7" t="str">
        <f>HYPERLINK("https://website.cs.vt.edu/research/Seminars/Hang-Liu.html","https://website.cs.vt.edu/research/Seminars/Hang-Liu.html")</f>
        <v>https://website.cs.vt.edu/research/Seminars/Hang-Liu.html</v>
      </c>
      <c r="L69" s="6" t="s">
        <v>1521</v>
      </c>
      <c r="M69" s="6">
        <v>1.0</v>
      </c>
      <c r="N69" s="6">
        <v>1.0</v>
      </c>
      <c r="O69" s="6">
        <v>0.0</v>
      </c>
      <c r="P69" s="6">
        <v>1.0</v>
      </c>
      <c r="Q69" s="6">
        <v>2.0</v>
      </c>
      <c r="R69" s="6">
        <v>2.0</v>
      </c>
      <c r="S69" s="6">
        <v>0.0</v>
      </c>
      <c r="T69" s="6"/>
    </row>
    <row r="70" ht="15.75" customHeight="1">
      <c r="A70" s="4" t="s">
        <v>16</v>
      </c>
      <c r="B70" s="4" t="s">
        <v>43</v>
      </c>
      <c r="C70" s="4" t="s">
        <v>1203</v>
      </c>
      <c r="D70" s="4" t="s">
        <v>54</v>
      </c>
      <c r="E70" s="4">
        <v>2.0</v>
      </c>
      <c r="F70" s="4" t="s">
        <v>1201</v>
      </c>
      <c r="G70" s="4" t="s">
        <v>1522</v>
      </c>
      <c r="H70" s="4" t="s">
        <v>1523</v>
      </c>
      <c r="I70" s="4" t="s">
        <v>1524</v>
      </c>
      <c r="J70" s="4" t="s">
        <v>1525</v>
      </c>
      <c r="K70" s="5" t="str">
        <f>HYPERLINK("https://website.cs.vt.edu/research/Seminars/Harjas-Singh.html","https://website.cs.vt.edu/research/Seminars/Harjas-Singh.html")</f>
        <v>https://website.cs.vt.edu/research/Seminars/Harjas-Singh.html</v>
      </c>
      <c r="L70" s="4" t="s">
        <v>1526</v>
      </c>
      <c r="M70" s="4">
        <v>1.0</v>
      </c>
      <c r="N70" s="4">
        <v>1.0</v>
      </c>
      <c r="O70" s="4">
        <v>0.0</v>
      </c>
      <c r="P70" s="4">
        <v>0.0</v>
      </c>
      <c r="Q70" s="4">
        <v>2.0</v>
      </c>
      <c r="R70" s="4">
        <v>2.0</v>
      </c>
      <c r="S70" s="4">
        <v>0.0</v>
      </c>
      <c r="T70" s="4"/>
    </row>
    <row r="71" ht="15.75" customHeight="1">
      <c r="A71" s="6" t="s">
        <v>16</v>
      </c>
      <c r="B71" s="6" t="s">
        <v>43</v>
      </c>
      <c r="C71" s="6" t="s">
        <v>1203</v>
      </c>
      <c r="D71" s="6" t="s">
        <v>54</v>
      </c>
      <c r="E71" s="6">
        <v>2.0</v>
      </c>
      <c r="F71" s="6" t="s">
        <v>1201</v>
      </c>
      <c r="G71" s="6" t="s">
        <v>1527</v>
      </c>
      <c r="H71" s="6" t="s">
        <v>1528</v>
      </c>
      <c r="I71" s="6" t="s">
        <v>1529</v>
      </c>
      <c r="J71" s="6" t="s">
        <v>1530</v>
      </c>
      <c r="K71" s="7" t="str">
        <f>HYPERLINK("https://website.cs.vt.edu/research/Seminars/Hashim_Sharif.html","https://website.cs.vt.edu/research/Seminars/Hashim_Sharif.html")</f>
        <v>https://website.cs.vt.edu/research/Seminars/Hashim_Sharif.html</v>
      </c>
      <c r="L71" s="6" t="s">
        <v>1531</v>
      </c>
      <c r="M71" s="6">
        <v>1.0</v>
      </c>
      <c r="N71" s="6">
        <v>1.0</v>
      </c>
      <c r="O71" s="6">
        <v>0.0</v>
      </c>
      <c r="P71" s="6">
        <v>1.0</v>
      </c>
      <c r="Q71" s="6">
        <v>2.0</v>
      </c>
      <c r="R71" s="6">
        <v>2.0</v>
      </c>
      <c r="S71" s="6">
        <v>0.0</v>
      </c>
      <c r="T71" s="6"/>
    </row>
    <row r="72" ht="15.75" customHeight="1">
      <c r="A72" s="4" t="s">
        <v>16</v>
      </c>
      <c r="B72" s="4" t="s">
        <v>43</v>
      </c>
      <c r="C72" s="4" t="s">
        <v>1203</v>
      </c>
      <c r="D72" s="4" t="s">
        <v>54</v>
      </c>
      <c r="E72" s="4">
        <v>2.0</v>
      </c>
      <c r="F72" s="4" t="s">
        <v>1201</v>
      </c>
      <c r="G72" s="4" t="s">
        <v>1532</v>
      </c>
      <c r="H72" s="4" t="s">
        <v>1533</v>
      </c>
      <c r="I72" s="4" t="s">
        <v>1534</v>
      </c>
      <c r="J72" s="4" t="s">
        <v>1535</v>
      </c>
      <c r="K72" s="5" t="str">
        <f>HYPERLINK("https://website.cs.vt.edu/research/Seminars/Hezi_Zhang.html","https://website.cs.vt.edu/research/Seminars/Hezi_Zhang.html")</f>
        <v>https://website.cs.vt.edu/research/Seminars/Hezi_Zhang.html</v>
      </c>
      <c r="L72" s="4" t="s">
        <v>1536</v>
      </c>
      <c r="M72" s="4">
        <v>1.0</v>
      </c>
      <c r="N72" s="4">
        <v>1.0</v>
      </c>
      <c r="O72" s="4">
        <v>0.0</v>
      </c>
      <c r="P72" s="4">
        <v>0.0</v>
      </c>
      <c r="Q72" s="4">
        <v>2.0</v>
      </c>
      <c r="R72" s="4">
        <v>2.0</v>
      </c>
      <c r="S72" s="4">
        <v>0.0</v>
      </c>
      <c r="T72" s="4"/>
    </row>
    <row r="73" ht="15.75" customHeight="1">
      <c r="A73" s="6" t="s">
        <v>16</v>
      </c>
      <c r="B73" s="6" t="s">
        <v>43</v>
      </c>
      <c r="C73" s="6" t="s">
        <v>1203</v>
      </c>
      <c r="D73" s="6" t="s">
        <v>54</v>
      </c>
      <c r="E73" s="6">
        <v>2.0</v>
      </c>
      <c r="F73" s="6" t="s">
        <v>1201</v>
      </c>
      <c r="G73" s="6" t="s">
        <v>1537</v>
      </c>
      <c r="H73" s="6" t="s">
        <v>1538</v>
      </c>
      <c r="I73" s="6" t="s">
        <v>1539</v>
      </c>
      <c r="J73" s="6" t="s">
        <v>1540</v>
      </c>
      <c r="K73" s="7" t="str">
        <f>HYPERLINK("https://website.cs.vt.edu/research/Seminars/Homanga_Bharadhwaj.html","https://website.cs.vt.edu/research/Seminars/Homanga_Bharadhwaj.html")</f>
        <v>https://website.cs.vt.edu/research/Seminars/Homanga_Bharadhwaj.html</v>
      </c>
      <c r="L73" s="6" t="s">
        <v>1541</v>
      </c>
      <c r="M73" s="6">
        <v>1.0</v>
      </c>
      <c r="N73" s="6">
        <v>1.0</v>
      </c>
      <c r="O73" s="6">
        <v>0.0</v>
      </c>
      <c r="P73" s="6">
        <v>0.0</v>
      </c>
      <c r="Q73" s="6">
        <v>2.0</v>
      </c>
      <c r="R73" s="6">
        <v>2.0</v>
      </c>
      <c r="S73" s="6">
        <v>0.0</v>
      </c>
      <c r="T73" s="6"/>
    </row>
    <row r="74" ht="15.75" customHeight="1">
      <c r="A74" s="4" t="s">
        <v>16</v>
      </c>
      <c r="B74" s="4" t="s">
        <v>43</v>
      </c>
      <c r="C74" s="4" t="s">
        <v>1203</v>
      </c>
      <c r="D74" s="4" t="s">
        <v>54</v>
      </c>
      <c r="E74" s="4">
        <v>2.0</v>
      </c>
      <c r="F74" s="4" t="s">
        <v>1201</v>
      </c>
      <c r="G74" s="4" t="s">
        <v>1542</v>
      </c>
      <c r="H74" s="4" t="s">
        <v>1543</v>
      </c>
      <c r="I74" s="4" t="s">
        <v>1544</v>
      </c>
      <c r="J74" s="4" t="s">
        <v>1545</v>
      </c>
      <c r="K74" s="5" t="str">
        <f>HYPERLINK("https://website.cs.vt.edu/research/Seminars/Huaicheng-Li.html","https://website.cs.vt.edu/research/Seminars/Huaicheng-Li.html")</f>
        <v>https://website.cs.vt.edu/research/Seminars/Huaicheng-Li.html</v>
      </c>
      <c r="L74" s="4" t="s">
        <v>1546</v>
      </c>
      <c r="M74" s="4">
        <v>1.0</v>
      </c>
      <c r="N74" s="4">
        <v>1.0</v>
      </c>
      <c r="O74" s="4">
        <v>0.0</v>
      </c>
      <c r="P74" s="4">
        <v>0.0</v>
      </c>
      <c r="Q74" s="4">
        <v>2.0</v>
      </c>
      <c r="R74" s="4">
        <v>2.0</v>
      </c>
      <c r="S74" s="4">
        <v>0.0</v>
      </c>
      <c r="T74" s="4"/>
    </row>
    <row r="75" ht="15.75" customHeight="1">
      <c r="A75" s="6" t="s">
        <v>16</v>
      </c>
      <c r="B75" s="6" t="s">
        <v>43</v>
      </c>
      <c r="C75" s="6" t="s">
        <v>1203</v>
      </c>
      <c r="D75" s="6" t="s">
        <v>54</v>
      </c>
      <c r="E75" s="6">
        <v>2.0</v>
      </c>
      <c r="F75" s="6" t="s">
        <v>1201</v>
      </c>
      <c r="G75" s="6" t="s">
        <v>1547</v>
      </c>
      <c r="H75" s="6" t="s">
        <v>1548</v>
      </c>
      <c r="I75" s="6" t="s">
        <v>1549</v>
      </c>
      <c r="J75" s="6" t="s">
        <v>1550</v>
      </c>
      <c r="K75" s="7" t="str">
        <f>HYPERLINK("https://website.cs.vt.edu/research/Seminars/Huaicheng_Li.html","https://website.cs.vt.edu/research/Seminars/Huaicheng_Li.html")</f>
        <v>https://website.cs.vt.edu/research/Seminars/Huaicheng_Li.html</v>
      </c>
      <c r="L75" s="6" t="s">
        <v>1551</v>
      </c>
      <c r="M75" s="6">
        <v>1.0</v>
      </c>
      <c r="N75" s="6">
        <v>1.0</v>
      </c>
      <c r="O75" s="6">
        <v>0.0</v>
      </c>
      <c r="P75" s="6">
        <v>2.0</v>
      </c>
      <c r="Q75" s="6">
        <v>2.0</v>
      </c>
      <c r="R75" s="6">
        <v>2.0</v>
      </c>
      <c r="S75" s="6">
        <v>0.0</v>
      </c>
      <c r="T75" s="6"/>
    </row>
    <row r="76" ht="15.75" customHeight="1">
      <c r="A76" s="4" t="s">
        <v>16</v>
      </c>
      <c r="B76" s="4" t="s">
        <v>43</v>
      </c>
      <c r="C76" s="4" t="s">
        <v>1203</v>
      </c>
      <c r="D76" s="4" t="s">
        <v>54</v>
      </c>
      <c r="E76" s="4">
        <v>2.0</v>
      </c>
      <c r="F76" s="4" t="s">
        <v>1201</v>
      </c>
      <c r="G76" s="4" t="s">
        <v>1552</v>
      </c>
      <c r="H76" s="4" t="s">
        <v>1553</v>
      </c>
      <c r="I76" s="4" t="s">
        <v>1554</v>
      </c>
      <c r="J76" s="4" t="s">
        <v>1555</v>
      </c>
      <c r="K76" s="5" t="str">
        <f>HYPERLINK("https://website.cs.vt.edu/research/Seminars/Igor-Kadota.html","https://website.cs.vt.edu/research/Seminars/Igor-Kadota.html")</f>
        <v>https://website.cs.vt.edu/research/Seminars/Igor-Kadota.html</v>
      </c>
      <c r="L76" s="4" t="s">
        <v>1556</v>
      </c>
      <c r="M76" s="4">
        <v>1.0</v>
      </c>
      <c r="N76" s="4">
        <v>1.0</v>
      </c>
      <c r="O76" s="4">
        <v>0.0</v>
      </c>
      <c r="P76" s="4">
        <v>1.0</v>
      </c>
      <c r="Q76" s="4">
        <v>2.0</v>
      </c>
      <c r="R76" s="4">
        <v>2.0</v>
      </c>
      <c r="S76" s="4">
        <v>0.0</v>
      </c>
      <c r="T76" s="4"/>
    </row>
    <row r="77" ht="15.75" customHeight="1">
      <c r="A77" s="6" t="s">
        <v>16</v>
      </c>
      <c r="B77" s="6" t="s">
        <v>43</v>
      </c>
      <c r="C77" s="6" t="s">
        <v>1203</v>
      </c>
      <c r="D77" s="6" t="s">
        <v>54</v>
      </c>
      <c r="E77" s="6">
        <v>2.0</v>
      </c>
      <c r="F77" s="6" t="s">
        <v>1201</v>
      </c>
      <c r="G77" s="6" t="s">
        <v>1557</v>
      </c>
      <c r="H77" s="6" t="s">
        <v>1558</v>
      </c>
      <c r="I77" s="6" t="s">
        <v>1559</v>
      </c>
      <c r="J77" s="6" t="s">
        <v>1560</v>
      </c>
      <c r="K77" s="7" t="str">
        <f>HYPERLINK("https://website.cs.vt.edu/research/Seminars/ihudiyafinda_williams.html","https://website.cs.vt.edu/research/Seminars/ihudiyafinda_williams.html")</f>
        <v>https://website.cs.vt.edu/research/Seminars/ihudiyafinda_williams.html</v>
      </c>
      <c r="L77" s="6" t="s">
        <v>1561</v>
      </c>
      <c r="M77" s="6">
        <v>1.0</v>
      </c>
      <c r="N77" s="6">
        <v>1.0</v>
      </c>
      <c r="O77" s="6">
        <v>0.0</v>
      </c>
      <c r="P77" s="6">
        <v>0.0</v>
      </c>
      <c r="Q77" s="6">
        <v>2.0</v>
      </c>
      <c r="R77" s="6">
        <v>2.0</v>
      </c>
      <c r="S77" s="6">
        <v>0.0</v>
      </c>
      <c r="T77" s="6"/>
    </row>
    <row r="78" ht="15.75" customHeight="1">
      <c r="A78" s="4" t="s">
        <v>16</v>
      </c>
      <c r="B78" s="4" t="s">
        <v>43</v>
      </c>
      <c r="C78" s="4" t="s">
        <v>1203</v>
      </c>
      <c r="D78" s="4" t="s">
        <v>54</v>
      </c>
      <c r="E78" s="4">
        <v>2.0</v>
      </c>
      <c r="F78" s="4" t="s">
        <v>1201</v>
      </c>
      <c r="G78" s="4" t="s">
        <v>1562</v>
      </c>
      <c r="H78" s="4" t="s">
        <v>1563</v>
      </c>
      <c r="I78" s="4" t="s">
        <v>1564</v>
      </c>
      <c r="J78" s="4" t="s">
        <v>1565</v>
      </c>
      <c r="K78" s="5" t="str">
        <f>HYPERLINK("https://website.cs.vt.edu/research/Seminars/Jason-Snook.html","https://website.cs.vt.edu/research/Seminars/Jason-Snook.html")</f>
        <v>https://website.cs.vt.edu/research/Seminars/Jason-Snook.html</v>
      </c>
      <c r="L78" s="4" t="s">
        <v>1566</v>
      </c>
      <c r="M78" s="4">
        <v>1.0</v>
      </c>
      <c r="N78" s="4">
        <v>1.0</v>
      </c>
      <c r="O78" s="4">
        <v>0.0</v>
      </c>
      <c r="P78" s="4">
        <v>0.0</v>
      </c>
      <c r="Q78" s="4">
        <v>2.0</v>
      </c>
      <c r="R78" s="4">
        <v>2.0</v>
      </c>
      <c r="S78" s="4">
        <v>0.0</v>
      </c>
      <c r="T78" s="4"/>
    </row>
    <row r="79" ht="15.75" customHeight="1">
      <c r="A79" s="6" t="s">
        <v>16</v>
      </c>
      <c r="B79" s="6" t="s">
        <v>43</v>
      </c>
      <c r="C79" s="6" t="s">
        <v>1203</v>
      </c>
      <c r="D79" s="6" t="s">
        <v>54</v>
      </c>
      <c r="E79" s="6">
        <v>2.0</v>
      </c>
      <c r="F79" s="6" t="s">
        <v>1201</v>
      </c>
      <c r="G79" s="6" t="s">
        <v>1567</v>
      </c>
      <c r="H79" s="6" t="s">
        <v>1568</v>
      </c>
      <c r="I79" s="6" t="s">
        <v>1569</v>
      </c>
      <c r="J79" s="6" t="s">
        <v>1570</v>
      </c>
      <c r="K79" s="7" t="str">
        <f>HYPERLINK("https://website.cs.vt.edu/research/Seminars/Javier_Tibau.html","https://website.cs.vt.edu/research/Seminars/Javier_Tibau.html")</f>
        <v>https://website.cs.vt.edu/research/Seminars/Javier_Tibau.html</v>
      </c>
      <c r="L79" s="6" t="s">
        <v>1571</v>
      </c>
      <c r="M79" s="6">
        <v>1.0</v>
      </c>
      <c r="N79" s="6">
        <v>1.0</v>
      </c>
      <c r="O79" s="6">
        <v>0.0</v>
      </c>
      <c r="P79" s="6">
        <v>0.0</v>
      </c>
      <c r="Q79" s="6">
        <v>2.0</v>
      </c>
      <c r="R79" s="6">
        <v>2.0</v>
      </c>
      <c r="S79" s="6">
        <v>0.0</v>
      </c>
      <c r="T79" s="6"/>
    </row>
    <row r="80" ht="15.75" customHeight="1">
      <c r="A80" s="4" t="s">
        <v>16</v>
      </c>
      <c r="B80" s="4" t="s">
        <v>43</v>
      </c>
      <c r="C80" s="4" t="s">
        <v>1203</v>
      </c>
      <c r="D80" s="4" t="s">
        <v>54</v>
      </c>
      <c r="E80" s="4">
        <v>2.0</v>
      </c>
      <c r="F80" s="4" t="s">
        <v>1201</v>
      </c>
      <c r="G80" s="4" t="s">
        <v>1572</v>
      </c>
      <c r="H80" s="4" t="s">
        <v>1573</v>
      </c>
      <c r="I80" s="4" t="s">
        <v>1574</v>
      </c>
      <c r="J80" s="4" t="s">
        <v>1575</v>
      </c>
      <c r="K80" s="5" t="str">
        <f>HYPERLINK("https://website.cs.vt.edu/research/Seminars/Jiaming_Cui.html","https://website.cs.vt.edu/research/Seminars/Jiaming_Cui.html")</f>
        <v>https://website.cs.vt.edu/research/Seminars/Jiaming_Cui.html</v>
      </c>
      <c r="L80" s="4" t="s">
        <v>1576</v>
      </c>
      <c r="M80" s="4">
        <v>1.0</v>
      </c>
      <c r="N80" s="4">
        <v>1.0</v>
      </c>
      <c r="O80" s="4">
        <v>0.0</v>
      </c>
      <c r="P80" s="4">
        <v>0.0</v>
      </c>
      <c r="Q80" s="4">
        <v>2.0</v>
      </c>
      <c r="R80" s="4">
        <v>2.0</v>
      </c>
      <c r="S80" s="4">
        <v>0.0</v>
      </c>
      <c r="T80" s="4"/>
    </row>
    <row r="81" ht="15.75" customHeight="1">
      <c r="A81" s="6" t="s">
        <v>16</v>
      </c>
      <c r="B81" s="6" t="s">
        <v>43</v>
      </c>
      <c r="C81" s="6" t="s">
        <v>1203</v>
      </c>
      <c r="D81" s="6" t="s">
        <v>54</v>
      </c>
      <c r="E81" s="6">
        <v>2.0</v>
      </c>
      <c r="F81" s="6" t="s">
        <v>1201</v>
      </c>
      <c r="G81" s="6" t="s">
        <v>1577</v>
      </c>
      <c r="H81" s="6" t="s">
        <v>1578</v>
      </c>
      <c r="I81" s="6" t="s">
        <v>1579</v>
      </c>
      <c r="J81" s="6" t="s">
        <v>1580</v>
      </c>
      <c r="K81" s="7" t="str">
        <f>HYPERLINK("https://website.cs.vt.edu/research/Seminars/Jiaoyang_Li.html","https://website.cs.vt.edu/research/Seminars/Jiaoyang_Li.html")</f>
        <v>https://website.cs.vt.edu/research/Seminars/Jiaoyang_Li.html</v>
      </c>
      <c r="L81" s="6" t="s">
        <v>1581</v>
      </c>
      <c r="M81" s="6">
        <v>1.0</v>
      </c>
      <c r="N81" s="6">
        <v>1.0</v>
      </c>
      <c r="O81" s="6">
        <v>0.0</v>
      </c>
      <c r="P81" s="6">
        <v>0.0</v>
      </c>
      <c r="Q81" s="6">
        <v>2.0</v>
      </c>
      <c r="R81" s="6">
        <v>2.0</v>
      </c>
      <c r="S81" s="6">
        <v>0.0</v>
      </c>
      <c r="T81" s="6"/>
    </row>
    <row r="82" ht="15.75" customHeight="1">
      <c r="A82" s="4" t="s">
        <v>16</v>
      </c>
      <c r="B82" s="4" t="s">
        <v>43</v>
      </c>
      <c r="C82" s="4" t="s">
        <v>1203</v>
      </c>
      <c r="D82" s="4" t="s">
        <v>54</v>
      </c>
      <c r="E82" s="4">
        <v>2.0</v>
      </c>
      <c r="F82" s="4" t="s">
        <v>1201</v>
      </c>
      <c r="G82" s="4" t="s">
        <v>1582</v>
      </c>
      <c r="H82" s="4" t="s">
        <v>1583</v>
      </c>
      <c r="I82" s="4" t="s">
        <v>1584</v>
      </c>
      <c r="J82" s="4" t="s">
        <v>1585</v>
      </c>
      <c r="K82" s="5" t="str">
        <f>HYPERLINK("https://website.cs.vt.edu/research/Seminars/Jiaqi_Leng.html","https://website.cs.vt.edu/research/Seminars/Jiaqi_Leng.html")</f>
        <v>https://website.cs.vt.edu/research/Seminars/Jiaqi_Leng.html</v>
      </c>
      <c r="L82" s="4" t="s">
        <v>1586</v>
      </c>
      <c r="M82" s="4">
        <v>1.0</v>
      </c>
      <c r="N82" s="4">
        <v>1.0</v>
      </c>
      <c r="O82" s="4">
        <v>0.0</v>
      </c>
      <c r="P82" s="4">
        <v>3.0</v>
      </c>
      <c r="Q82" s="4">
        <v>2.0</v>
      </c>
      <c r="R82" s="4">
        <v>2.0</v>
      </c>
      <c r="S82" s="4">
        <v>0.0</v>
      </c>
      <c r="T82" s="4"/>
    </row>
    <row r="83" ht="15.75" customHeight="1">
      <c r="A83" s="6" t="s">
        <v>16</v>
      </c>
      <c r="B83" s="6" t="s">
        <v>43</v>
      </c>
      <c r="C83" s="6" t="s">
        <v>1203</v>
      </c>
      <c r="D83" s="6" t="s">
        <v>54</v>
      </c>
      <c r="E83" s="6">
        <v>2.0</v>
      </c>
      <c r="F83" s="6" t="s">
        <v>1201</v>
      </c>
      <c r="G83" s="6" t="s">
        <v>1587</v>
      </c>
      <c r="H83" s="6" t="s">
        <v>1588</v>
      </c>
      <c r="I83" s="6" t="s">
        <v>1589</v>
      </c>
      <c r="J83" s="6" t="s">
        <v>1590</v>
      </c>
      <c r="K83" s="7" t="str">
        <f>HYPERLINK("https://website.cs.vt.edu/research/Seminars/Jinyi_Yoon.html","https://website.cs.vt.edu/research/Seminars/Jinyi_Yoon.html")</f>
        <v>https://website.cs.vt.edu/research/Seminars/Jinyi_Yoon.html</v>
      </c>
      <c r="L83" s="6" t="s">
        <v>1591</v>
      </c>
      <c r="M83" s="6">
        <v>1.0</v>
      </c>
      <c r="N83" s="6">
        <v>1.0</v>
      </c>
      <c r="O83" s="6">
        <v>0.0</v>
      </c>
      <c r="P83" s="6">
        <v>0.0</v>
      </c>
      <c r="Q83" s="6">
        <v>2.0</v>
      </c>
      <c r="R83" s="6">
        <v>2.0</v>
      </c>
      <c r="S83" s="6">
        <v>0.0</v>
      </c>
      <c r="T83" s="6"/>
    </row>
    <row r="84" ht="15.75" customHeight="1">
      <c r="A84" s="4" t="s">
        <v>16</v>
      </c>
      <c r="B84" s="4" t="s">
        <v>43</v>
      </c>
      <c r="C84" s="4" t="s">
        <v>1203</v>
      </c>
      <c r="D84" s="4" t="s">
        <v>54</v>
      </c>
      <c r="E84" s="4">
        <v>2.0</v>
      </c>
      <c r="F84" s="4" t="s">
        <v>1201</v>
      </c>
      <c r="G84" s="4" t="s">
        <v>1592</v>
      </c>
      <c r="H84" s="4" t="s">
        <v>1593</v>
      </c>
      <c r="I84" s="4" t="s">
        <v>1594</v>
      </c>
      <c r="J84" s="4" t="s">
        <v>1595</v>
      </c>
      <c r="K84" s="5" t="str">
        <f>HYPERLINK("https://website.cs.vt.edu/research/Seminars/Joe_Calandrino.html","https://website.cs.vt.edu/research/Seminars/Joe_Calandrino.html")</f>
        <v>https://website.cs.vt.edu/research/Seminars/Joe_Calandrino.html</v>
      </c>
      <c r="L84" s="4" t="s">
        <v>1596</v>
      </c>
      <c r="M84" s="4">
        <v>1.0</v>
      </c>
      <c r="N84" s="4">
        <v>1.0</v>
      </c>
      <c r="O84" s="4">
        <v>0.0</v>
      </c>
      <c r="P84" s="4">
        <v>0.0</v>
      </c>
      <c r="Q84" s="4">
        <v>2.0</v>
      </c>
      <c r="R84" s="4">
        <v>2.0</v>
      </c>
      <c r="S84" s="4">
        <v>0.0</v>
      </c>
      <c r="T84" s="4"/>
    </row>
    <row r="85" ht="15.75" customHeight="1">
      <c r="A85" s="6" t="s">
        <v>16</v>
      </c>
      <c r="B85" s="6" t="s">
        <v>43</v>
      </c>
      <c r="C85" s="6" t="s">
        <v>1203</v>
      </c>
      <c r="D85" s="6" t="s">
        <v>54</v>
      </c>
      <c r="E85" s="6">
        <v>2.0</v>
      </c>
      <c r="F85" s="6" t="s">
        <v>1201</v>
      </c>
      <c r="G85" s="6" t="s">
        <v>1597</v>
      </c>
      <c r="H85" s="6" t="s">
        <v>1598</v>
      </c>
      <c r="I85" s="6" t="s">
        <v>1599</v>
      </c>
      <c r="J85" s="6" t="s">
        <v>1600</v>
      </c>
      <c r="K85" s="7" t="str">
        <f>HYPERLINK("https://website.cs.vt.edu/research/Seminars/Joshua_Viszlai.html","https://website.cs.vt.edu/research/Seminars/Joshua_Viszlai.html")</f>
        <v>https://website.cs.vt.edu/research/Seminars/Joshua_Viszlai.html</v>
      </c>
      <c r="L85" s="6" t="s">
        <v>1601</v>
      </c>
      <c r="M85" s="6">
        <v>1.0</v>
      </c>
      <c r="N85" s="6">
        <v>1.0</v>
      </c>
      <c r="O85" s="6">
        <v>0.0</v>
      </c>
      <c r="P85" s="6">
        <v>1.0</v>
      </c>
      <c r="Q85" s="6">
        <v>2.0</v>
      </c>
      <c r="R85" s="6">
        <v>2.0</v>
      </c>
      <c r="S85" s="6">
        <v>0.0</v>
      </c>
      <c r="T85" s="6"/>
    </row>
    <row r="86" ht="15.75" customHeight="1">
      <c r="A86" s="4" t="s">
        <v>16</v>
      </c>
      <c r="B86" s="4" t="s">
        <v>43</v>
      </c>
      <c r="C86" s="4" t="s">
        <v>1203</v>
      </c>
      <c r="D86" s="4" t="s">
        <v>54</v>
      </c>
      <c r="E86" s="4">
        <v>2.0</v>
      </c>
      <c r="F86" s="4" t="s">
        <v>1201</v>
      </c>
      <c r="G86" s="4" t="s">
        <v>1602</v>
      </c>
      <c r="H86" s="4" t="s">
        <v>1603</v>
      </c>
      <c r="I86" s="4" t="s">
        <v>1604</v>
      </c>
      <c r="J86" s="4" t="s">
        <v>1605</v>
      </c>
      <c r="K86" s="5" t="str">
        <f>HYPERLINK("https://website.cs.vt.edu/research/Seminars/Jun_Nishida.html","https://website.cs.vt.edu/research/Seminars/Jun_Nishida.html")</f>
        <v>https://website.cs.vt.edu/research/Seminars/Jun_Nishida.html</v>
      </c>
      <c r="L86" s="4" t="s">
        <v>1606</v>
      </c>
      <c r="M86" s="4">
        <v>1.0</v>
      </c>
      <c r="N86" s="4">
        <v>1.0</v>
      </c>
      <c r="O86" s="4">
        <v>0.0</v>
      </c>
      <c r="P86" s="4">
        <v>0.0</v>
      </c>
      <c r="Q86" s="4">
        <v>2.0</v>
      </c>
      <c r="R86" s="4">
        <v>2.0</v>
      </c>
      <c r="S86" s="4">
        <v>0.0</v>
      </c>
      <c r="T86" s="4"/>
    </row>
    <row r="87" ht="15.75" customHeight="1">
      <c r="A87" s="6" t="s">
        <v>16</v>
      </c>
      <c r="B87" s="6" t="s">
        <v>43</v>
      </c>
      <c r="C87" s="6" t="s">
        <v>1203</v>
      </c>
      <c r="D87" s="6" t="s">
        <v>54</v>
      </c>
      <c r="E87" s="6">
        <v>2.0</v>
      </c>
      <c r="F87" s="6" t="s">
        <v>1201</v>
      </c>
      <c r="G87" s="6" t="s">
        <v>1607</v>
      </c>
      <c r="H87" s="6" t="s">
        <v>1608</v>
      </c>
      <c r="I87" s="6" t="s">
        <v>1609</v>
      </c>
      <c r="J87" s="6" t="s">
        <v>1610</v>
      </c>
      <c r="K87" s="7" t="str">
        <f>HYPERLINK("https://website.cs.vt.edu/research/Seminars/Junyi_Li.html","https://website.cs.vt.edu/research/Seminars/Junyi_Li.html")</f>
        <v>https://website.cs.vt.edu/research/Seminars/Junyi_Li.html</v>
      </c>
      <c r="L87" s="6" t="s">
        <v>1611</v>
      </c>
      <c r="M87" s="6">
        <v>1.0</v>
      </c>
      <c r="N87" s="6">
        <v>1.0</v>
      </c>
      <c r="O87" s="6">
        <v>0.0</v>
      </c>
      <c r="P87" s="6">
        <v>1.0</v>
      </c>
      <c r="Q87" s="6">
        <v>2.0</v>
      </c>
      <c r="R87" s="6">
        <v>2.0</v>
      </c>
      <c r="S87" s="6">
        <v>0.0</v>
      </c>
      <c r="T87" s="6"/>
    </row>
    <row r="88" ht="15.75" customHeight="1">
      <c r="A88" s="4" t="s">
        <v>16</v>
      </c>
      <c r="B88" s="4" t="s">
        <v>43</v>
      </c>
      <c r="C88" s="4" t="s">
        <v>1203</v>
      </c>
      <c r="D88" s="4" t="s">
        <v>54</v>
      </c>
      <c r="E88" s="4">
        <v>2.0</v>
      </c>
      <c r="F88" s="4" t="s">
        <v>1201</v>
      </c>
      <c r="G88" s="4" t="s">
        <v>1612</v>
      </c>
      <c r="H88" s="4" t="s">
        <v>1613</v>
      </c>
      <c r="I88" s="4" t="s">
        <v>1614</v>
      </c>
      <c r="J88" s="4" t="s">
        <v>1615</v>
      </c>
      <c r="K88" s="5" t="str">
        <f>HYPERLINK("https://website.cs.vt.edu/research/Seminars/Kai-Wang.html","https://website.cs.vt.edu/research/Seminars/Kai-Wang.html")</f>
        <v>https://website.cs.vt.edu/research/Seminars/Kai-Wang.html</v>
      </c>
      <c r="L88" s="4" t="s">
        <v>1616</v>
      </c>
      <c r="M88" s="4">
        <v>1.0</v>
      </c>
      <c r="N88" s="4">
        <v>1.0</v>
      </c>
      <c r="O88" s="4">
        <v>0.0</v>
      </c>
      <c r="P88" s="4">
        <v>0.0</v>
      </c>
      <c r="Q88" s="4">
        <v>2.0</v>
      </c>
      <c r="R88" s="4">
        <v>3.0</v>
      </c>
      <c r="S88" s="4">
        <v>0.0</v>
      </c>
      <c r="T88" s="4"/>
    </row>
    <row r="89" ht="15.75" customHeight="1">
      <c r="A89" s="6" t="s">
        <v>16</v>
      </c>
      <c r="B89" s="6" t="s">
        <v>43</v>
      </c>
      <c r="C89" s="6" t="s">
        <v>1203</v>
      </c>
      <c r="D89" s="6" t="s">
        <v>54</v>
      </c>
      <c r="E89" s="6">
        <v>2.0</v>
      </c>
      <c r="F89" s="6" t="s">
        <v>1201</v>
      </c>
      <c r="G89" s="6" t="s">
        <v>1617</v>
      </c>
      <c r="H89" s="6" t="s">
        <v>1618</v>
      </c>
      <c r="I89" s="6" t="s">
        <v>1619</v>
      </c>
      <c r="J89" s="6" t="s">
        <v>1620</v>
      </c>
      <c r="K89" s="7" t="str">
        <f>HYPERLINK("https://website.cs.vt.edu/research/Seminars/Kaixiong-Zhou.html","https://website.cs.vt.edu/research/Seminars/Kaixiong-Zhou.html")</f>
        <v>https://website.cs.vt.edu/research/Seminars/Kaixiong-Zhou.html</v>
      </c>
      <c r="L89" s="6" t="s">
        <v>1621</v>
      </c>
      <c r="M89" s="6">
        <v>1.0</v>
      </c>
      <c r="N89" s="6">
        <v>1.0</v>
      </c>
      <c r="O89" s="6">
        <v>0.0</v>
      </c>
      <c r="P89" s="6">
        <v>1.0</v>
      </c>
      <c r="Q89" s="6">
        <v>2.0</v>
      </c>
      <c r="R89" s="6">
        <v>2.0</v>
      </c>
      <c r="S89" s="6">
        <v>0.0</v>
      </c>
      <c r="T89" s="6"/>
    </row>
    <row r="90" ht="15.75" customHeight="1">
      <c r="A90" s="4" t="s">
        <v>16</v>
      </c>
      <c r="B90" s="4" t="s">
        <v>43</v>
      </c>
      <c r="C90" s="4" t="s">
        <v>1203</v>
      </c>
      <c r="D90" s="4" t="s">
        <v>54</v>
      </c>
      <c r="E90" s="4">
        <v>2.0</v>
      </c>
      <c r="F90" s="4" t="s">
        <v>1201</v>
      </c>
      <c r="G90" s="4" t="s">
        <v>1622</v>
      </c>
      <c r="H90" s="4" t="s">
        <v>1623</v>
      </c>
      <c r="I90" s="4" t="s">
        <v>1624</v>
      </c>
      <c r="J90" s="4" t="s">
        <v>1625</v>
      </c>
      <c r="K90" s="5" t="str">
        <f>HYPERLINK("https://website.cs.vt.edu/research/Seminars/Karen-Sowon.html","https://website.cs.vt.edu/research/Seminars/Karen-Sowon.html")</f>
        <v>https://website.cs.vt.edu/research/Seminars/Karen-Sowon.html</v>
      </c>
      <c r="L90" s="4" t="s">
        <v>1626</v>
      </c>
      <c r="M90" s="4">
        <v>1.0</v>
      </c>
      <c r="N90" s="4">
        <v>1.0</v>
      </c>
      <c r="O90" s="4">
        <v>0.0</v>
      </c>
      <c r="P90" s="4">
        <v>0.0</v>
      </c>
      <c r="Q90" s="4">
        <v>2.0</v>
      </c>
      <c r="R90" s="4">
        <v>2.0</v>
      </c>
      <c r="S90" s="4">
        <v>0.0</v>
      </c>
      <c r="T90" s="4"/>
    </row>
    <row r="91" ht="15.75" customHeight="1">
      <c r="A91" s="6" t="s">
        <v>16</v>
      </c>
      <c r="B91" s="6" t="s">
        <v>43</v>
      </c>
      <c r="C91" s="6" t="s">
        <v>1203</v>
      </c>
      <c r="D91" s="6" t="s">
        <v>54</v>
      </c>
      <c r="E91" s="6">
        <v>2.0</v>
      </c>
      <c r="F91" s="6" t="s">
        <v>1201</v>
      </c>
      <c r="G91" s="6" t="s">
        <v>1627</v>
      </c>
      <c r="H91" s="6" t="s">
        <v>1628</v>
      </c>
      <c r="I91" s="6" t="s">
        <v>1629</v>
      </c>
      <c r="J91" s="6" t="s">
        <v>1630</v>
      </c>
      <c r="K91" s="7" t="str">
        <f>HYPERLINK("https://website.cs.vt.edu/research/Seminars/Karla_Badillo-Urquiola.html","https://website.cs.vt.edu/research/Seminars/Karla_Badillo-Urquiola.html")</f>
        <v>https://website.cs.vt.edu/research/Seminars/Karla_Badillo-Urquiola.html</v>
      </c>
      <c r="L91" s="6" t="s">
        <v>1631</v>
      </c>
      <c r="M91" s="6">
        <v>1.0</v>
      </c>
      <c r="N91" s="6">
        <v>1.0</v>
      </c>
      <c r="O91" s="6">
        <v>0.0</v>
      </c>
      <c r="P91" s="6">
        <v>0.0</v>
      </c>
      <c r="Q91" s="6">
        <v>2.0</v>
      </c>
      <c r="R91" s="6">
        <v>4.0</v>
      </c>
      <c r="S91" s="6">
        <v>0.0</v>
      </c>
      <c r="T91" s="6"/>
    </row>
    <row r="92" ht="15.75" customHeight="1">
      <c r="A92" s="4" t="s">
        <v>16</v>
      </c>
      <c r="B92" s="4" t="s">
        <v>43</v>
      </c>
      <c r="C92" s="4" t="s">
        <v>1203</v>
      </c>
      <c r="D92" s="4" t="s">
        <v>54</v>
      </c>
      <c r="E92" s="4">
        <v>2.0</v>
      </c>
      <c r="F92" s="4" t="s">
        <v>1201</v>
      </c>
      <c r="G92" s="4" t="s">
        <v>1632</v>
      </c>
      <c r="H92" s="4" t="s">
        <v>1633</v>
      </c>
      <c r="I92" s="4" t="s">
        <v>1634</v>
      </c>
      <c r="J92" s="4" t="s">
        <v>1635</v>
      </c>
      <c r="K92" s="5" t="str">
        <f>HYPERLINK("https://website.cs.vt.edu/research/Seminars/Kevin_Bock.html","https://website.cs.vt.edu/research/Seminars/Kevin_Bock.html")</f>
        <v>https://website.cs.vt.edu/research/Seminars/Kevin_Bock.html</v>
      </c>
      <c r="L92" s="4" t="s">
        <v>1636</v>
      </c>
      <c r="M92" s="4">
        <v>1.0</v>
      </c>
      <c r="N92" s="4">
        <v>1.0</v>
      </c>
      <c r="O92" s="4">
        <v>0.0</v>
      </c>
      <c r="P92" s="4">
        <v>0.0</v>
      </c>
      <c r="Q92" s="4">
        <v>2.0</v>
      </c>
      <c r="R92" s="4">
        <v>2.0</v>
      </c>
      <c r="S92" s="4">
        <v>0.0</v>
      </c>
      <c r="T92" s="4"/>
    </row>
    <row r="93" ht="15.75" customHeight="1">
      <c r="A93" s="6" t="s">
        <v>16</v>
      </c>
      <c r="B93" s="6" t="s">
        <v>43</v>
      </c>
      <c r="C93" s="6" t="s">
        <v>1203</v>
      </c>
      <c r="D93" s="6" t="s">
        <v>54</v>
      </c>
      <c r="E93" s="6">
        <v>2.0</v>
      </c>
      <c r="F93" s="6" t="s">
        <v>1201</v>
      </c>
      <c r="G93" s="6" t="s">
        <v>1637</v>
      </c>
      <c r="H93" s="6" t="s">
        <v>1638</v>
      </c>
      <c r="I93" s="6" t="s">
        <v>1639</v>
      </c>
      <c r="J93" s="6" t="s">
        <v>1640</v>
      </c>
      <c r="K93" s="7" t="str">
        <f>HYPERLINK("https://website.cs.vt.edu/research/Seminars/Kevin_Minnick.html","https://website.cs.vt.edu/research/Seminars/Kevin_Minnick.html")</f>
        <v>https://website.cs.vt.edu/research/Seminars/Kevin_Minnick.html</v>
      </c>
      <c r="L93" s="6" t="s">
        <v>1641</v>
      </c>
      <c r="M93" s="6">
        <v>1.0</v>
      </c>
      <c r="N93" s="6">
        <v>1.0</v>
      </c>
      <c r="O93" s="6">
        <v>0.0</v>
      </c>
      <c r="P93" s="6">
        <v>0.0</v>
      </c>
      <c r="Q93" s="6">
        <v>2.0</v>
      </c>
      <c r="R93" s="6">
        <v>2.0</v>
      </c>
      <c r="S93" s="6">
        <v>0.0</v>
      </c>
      <c r="T93" s="6"/>
    </row>
    <row r="94" ht="15.75" customHeight="1">
      <c r="A94" s="4" t="s">
        <v>16</v>
      </c>
      <c r="B94" s="4" t="s">
        <v>43</v>
      </c>
      <c r="C94" s="4" t="s">
        <v>1203</v>
      </c>
      <c r="D94" s="4" t="s">
        <v>54</v>
      </c>
      <c r="E94" s="4">
        <v>2.0</v>
      </c>
      <c r="F94" s="4" t="s">
        <v>1201</v>
      </c>
      <c r="G94" s="4" t="s">
        <v>1642</v>
      </c>
      <c r="H94" s="4" t="s">
        <v>1643</v>
      </c>
      <c r="I94" s="4" t="s">
        <v>1644</v>
      </c>
      <c r="J94" s="4" t="s">
        <v>1645</v>
      </c>
      <c r="K94" s="5" t="str">
        <f>HYPERLINK("https://website.cs.vt.edu/research/Seminars/Kirshanthan-Sundararajah.html","https://website.cs.vt.edu/research/Seminars/Kirshanthan-Sundararajah.html")</f>
        <v>https://website.cs.vt.edu/research/Seminars/Kirshanthan-Sundararajah.html</v>
      </c>
      <c r="L94" s="4" t="s">
        <v>1646</v>
      </c>
      <c r="M94" s="4">
        <v>1.0</v>
      </c>
      <c r="N94" s="4">
        <v>1.0</v>
      </c>
      <c r="O94" s="4">
        <v>0.0</v>
      </c>
      <c r="P94" s="4">
        <v>2.0</v>
      </c>
      <c r="Q94" s="4">
        <v>2.0</v>
      </c>
      <c r="R94" s="4">
        <v>2.0</v>
      </c>
      <c r="S94" s="4">
        <v>0.0</v>
      </c>
      <c r="T94" s="4"/>
    </row>
    <row r="95" ht="15.75" customHeight="1">
      <c r="A95" s="6" t="s">
        <v>16</v>
      </c>
      <c r="B95" s="6" t="s">
        <v>43</v>
      </c>
      <c r="C95" s="6" t="s">
        <v>1203</v>
      </c>
      <c r="D95" s="6" t="s">
        <v>54</v>
      </c>
      <c r="E95" s="6">
        <v>2.0</v>
      </c>
      <c r="F95" s="6" t="s">
        <v>1201</v>
      </c>
      <c r="G95" s="6" t="s">
        <v>1647</v>
      </c>
      <c r="H95" s="6" t="s">
        <v>1648</v>
      </c>
      <c r="I95" s="6" t="s">
        <v>1649</v>
      </c>
      <c r="J95" s="6" t="s">
        <v>1650</v>
      </c>
      <c r="K95" s="7" t="str">
        <f>HYPERLINK("https://website.cs.vt.edu/research/Seminars/Kurt_Luther.html","https://website.cs.vt.edu/research/Seminars/Kurt_Luther.html")</f>
        <v>https://website.cs.vt.edu/research/Seminars/Kurt_Luther.html</v>
      </c>
      <c r="L95" s="6" t="s">
        <v>1651</v>
      </c>
      <c r="M95" s="6">
        <v>1.0</v>
      </c>
      <c r="N95" s="6">
        <v>1.0</v>
      </c>
      <c r="O95" s="6">
        <v>0.0</v>
      </c>
      <c r="P95" s="6">
        <v>0.0</v>
      </c>
      <c r="Q95" s="6">
        <v>2.0</v>
      </c>
      <c r="R95" s="6">
        <v>2.0</v>
      </c>
      <c r="S95" s="6">
        <v>0.0</v>
      </c>
      <c r="T95" s="6"/>
    </row>
    <row r="96" ht="15.75" customHeight="1">
      <c r="A96" s="4" t="s">
        <v>16</v>
      </c>
      <c r="B96" s="4" t="s">
        <v>43</v>
      </c>
      <c r="C96" s="4" t="s">
        <v>1203</v>
      </c>
      <c r="D96" s="4" t="s">
        <v>54</v>
      </c>
      <c r="E96" s="4">
        <v>2.0</v>
      </c>
      <c r="F96" s="4" t="s">
        <v>1201</v>
      </c>
      <c r="G96" s="4" t="s">
        <v>1652</v>
      </c>
      <c r="H96" s="4" t="s">
        <v>1653</v>
      </c>
      <c r="I96" s="4" t="s">
        <v>1654</v>
      </c>
      <c r="J96" s="4" t="s">
        <v>1655</v>
      </c>
      <c r="K96" s="5" t="str">
        <f>HYPERLINK("https://website.cs.vt.edu/research/Seminars/Lawrence_Kim.html","https://website.cs.vt.edu/research/Seminars/Lawrence_Kim.html")</f>
        <v>https://website.cs.vt.edu/research/Seminars/Lawrence_Kim.html</v>
      </c>
      <c r="L96" s="4" t="s">
        <v>1656</v>
      </c>
      <c r="M96" s="4">
        <v>1.0</v>
      </c>
      <c r="N96" s="4">
        <v>1.0</v>
      </c>
      <c r="O96" s="4">
        <v>0.0</v>
      </c>
      <c r="P96" s="4">
        <v>1.0</v>
      </c>
      <c r="Q96" s="4">
        <v>2.0</v>
      </c>
      <c r="R96" s="4">
        <v>2.0</v>
      </c>
      <c r="S96" s="4">
        <v>0.0</v>
      </c>
      <c r="T96" s="4"/>
    </row>
    <row r="97" ht="15.75" customHeight="1">
      <c r="A97" s="6" t="s">
        <v>16</v>
      </c>
      <c r="B97" s="6" t="s">
        <v>43</v>
      </c>
      <c r="C97" s="6" t="s">
        <v>1203</v>
      </c>
      <c r="D97" s="6" t="s">
        <v>54</v>
      </c>
      <c r="E97" s="6">
        <v>2.0</v>
      </c>
      <c r="F97" s="6" t="s">
        <v>1201</v>
      </c>
      <c r="G97" s="6" t="s">
        <v>1657</v>
      </c>
      <c r="H97" s="6" t="s">
        <v>1658</v>
      </c>
      <c r="I97" s="6" t="s">
        <v>1659</v>
      </c>
      <c r="J97" s="6" t="s">
        <v>1660</v>
      </c>
      <c r="K97" s="7" t="str">
        <f>HYPERLINK("https://website.cs.vt.edu/research/Seminars/Liang_Zhao.html","https://website.cs.vt.edu/research/Seminars/Liang_Zhao.html")</f>
        <v>https://website.cs.vt.edu/research/Seminars/Liang_Zhao.html</v>
      </c>
      <c r="L97" s="6" t="s">
        <v>1661</v>
      </c>
      <c r="M97" s="6">
        <v>1.0</v>
      </c>
      <c r="N97" s="6">
        <v>1.0</v>
      </c>
      <c r="O97" s="6">
        <v>0.0</v>
      </c>
      <c r="P97" s="6">
        <v>0.0</v>
      </c>
      <c r="Q97" s="6">
        <v>2.0</v>
      </c>
      <c r="R97" s="6">
        <v>2.0</v>
      </c>
      <c r="S97" s="6">
        <v>0.0</v>
      </c>
      <c r="T97" s="6"/>
    </row>
    <row r="98" ht="15.75" customHeight="1">
      <c r="A98" s="4" t="s">
        <v>16</v>
      </c>
      <c r="B98" s="4" t="s">
        <v>43</v>
      </c>
      <c r="C98" s="4" t="s">
        <v>1203</v>
      </c>
      <c r="D98" s="4" t="s">
        <v>54</v>
      </c>
      <c r="E98" s="4">
        <v>2.0</v>
      </c>
      <c r="F98" s="4" t="s">
        <v>1201</v>
      </c>
      <c r="G98" s="4" t="s">
        <v>1662</v>
      </c>
      <c r="H98" s="4" t="s">
        <v>1663</v>
      </c>
      <c r="I98" s="4" t="s">
        <v>1664</v>
      </c>
      <c r="J98" s="4" t="s">
        <v>1665</v>
      </c>
      <c r="K98" s="5" t="str">
        <f>HYPERLINK("https://website.cs.vt.edu/research/Seminars/Lishan_Yang.html","https://website.cs.vt.edu/research/Seminars/Lishan_Yang.html")</f>
        <v>https://website.cs.vt.edu/research/Seminars/Lishan_Yang.html</v>
      </c>
      <c r="L98" s="4" t="s">
        <v>1666</v>
      </c>
      <c r="M98" s="4">
        <v>1.0</v>
      </c>
      <c r="N98" s="4">
        <v>1.0</v>
      </c>
      <c r="O98" s="4">
        <v>0.0</v>
      </c>
      <c r="P98" s="4">
        <v>0.0</v>
      </c>
      <c r="Q98" s="4">
        <v>2.0</v>
      </c>
      <c r="R98" s="4">
        <v>2.0</v>
      </c>
      <c r="S98" s="4">
        <v>0.0</v>
      </c>
      <c r="T98" s="4"/>
    </row>
    <row r="99" ht="15.75" customHeight="1">
      <c r="A99" s="6" t="s">
        <v>16</v>
      </c>
      <c r="B99" s="6" t="s">
        <v>43</v>
      </c>
      <c r="C99" s="6" t="s">
        <v>1203</v>
      </c>
      <c r="D99" s="6" t="s">
        <v>54</v>
      </c>
      <c r="E99" s="6">
        <v>2.0</v>
      </c>
      <c r="F99" s="6" t="s">
        <v>1201</v>
      </c>
      <c r="G99" s="6" t="s">
        <v>1667</v>
      </c>
      <c r="H99" s="6" t="s">
        <v>1668</v>
      </c>
      <c r="I99" s="6" t="s">
        <v>1669</v>
      </c>
      <c r="J99" s="6" t="s">
        <v>1670</v>
      </c>
      <c r="K99" s="7" t="str">
        <f>HYPERLINK("https://website.cs.vt.edu/research/Seminars/Lorraine_Li.html","https://website.cs.vt.edu/research/Seminars/Lorraine_Li.html")</f>
        <v>https://website.cs.vt.edu/research/Seminars/Lorraine_Li.html</v>
      </c>
      <c r="L99" s="6" t="s">
        <v>1671</v>
      </c>
      <c r="M99" s="6">
        <v>1.0</v>
      </c>
      <c r="N99" s="6">
        <v>1.0</v>
      </c>
      <c r="O99" s="6">
        <v>0.0</v>
      </c>
      <c r="P99" s="6">
        <v>0.0</v>
      </c>
      <c r="Q99" s="6">
        <v>2.0</v>
      </c>
      <c r="R99" s="6">
        <v>2.0</v>
      </c>
      <c r="S99" s="6">
        <v>0.0</v>
      </c>
      <c r="T99" s="6"/>
    </row>
    <row r="100" ht="15.75" customHeight="1">
      <c r="A100" s="4" t="s">
        <v>16</v>
      </c>
      <c r="B100" s="4" t="s">
        <v>43</v>
      </c>
      <c r="C100" s="4" t="s">
        <v>1203</v>
      </c>
      <c r="D100" s="4" t="s">
        <v>54</v>
      </c>
      <c r="E100" s="4">
        <v>2.0</v>
      </c>
      <c r="F100" s="4" t="s">
        <v>1201</v>
      </c>
      <c r="G100" s="4" t="s">
        <v>1672</v>
      </c>
      <c r="H100" s="4" t="s">
        <v>1673</v>
      </c>
      <c r="I100" s="4" t="s">
        <v>1674</v>
      </c>
      <c r="J100" s="4" t="s">
        <v>1675</v>
      </c>
      <c r="K100" s="5" t="str">
        <f>HYPERLINK("https://website.cs.vt.edu/research/Seminars/Maitraye_Das.html","https://website.cs.vt.edu/research/Seminars/Maitraye_Das.html")</f>
        <v>https://website.cs.vt.edu/research/Seminars/Maitraye_Das.html</v>
      </c>
      <c r="L100" s="4" t="s">
        <v>1676</v>
      </c>
      <c r="M100" s="4">
        <v>1.0</v>
      </c>
      <c r="N100" s="4">
        <v>1.0</v>
      </c>
      <c r="O100" s="4">
        <v>0.0</v>
      </c>
      <c r="P100" s="4">
        <v>0.0</v>
      </c>
      <c r="Q100" s="4">
        <v>2.0</v>
      </c>
      <c r="R100" s="4">
        <v>2.0</v>
      </c>
      <c r="S100" s="4">
        <v>0.0</v>
      </c>
      <c r="T100" s="4"/>
    </row>
    <row r="101" ht="15.75" customHeight="1">
      <c r="A101" s="6" t="s">
        <v>16</v>
      </c>
      <c r="B101" s="6" t="s">
        <v>43</v>
      </c>
      <c r="C101" s="6" t="s">
        <v>1203</v>
      </c>
      <c r="D101" s="6" t="s">
        <v>54</v>
      </c>
      <c r="E101" s="6">
        <v>2.0</v>
      </c>
      <c r="F101" s="6" t="s">
        <v>1201</v>
      </c>
      <c r="G101" s="6" t="s">
        <v>1677</v>
      </c>
      <c r="H101" s="6" t="s">
        <v>1678</v>
      </c>
      <c r="I101" s="6" t="s">
        <v>1679</v>
      </c>
      <c r="J101" s="6" t="s">
        <v>1680</v>
      </c>
      <c r="K101" s="7" t="str">
        <f>HYPERLINK("https://website.cs.vt.edu/research/Seminars/Mangli-Li.html","https://website.cs.vt.edu/research/Seminars/Mangli-Li.html")</f>
        <v>https://website.cs.vt.edu/research/Seminars/Mangli-Li.html</v>
      </c>
      <c r="L101" s="6" t="s">
        <v>1681</v>
      </c>
      <c r="M101" s="6">
        <v>1.0</v>
      </c>
      <c r="N101" s="6">
        <v>1.0</v>
      </c>
      <c r="O101" s="6">
        <v>0.0</v>
      </c>
      <c r="P101" s="6">
        <v>2.0</v>
      </c>
      <c r="Q101" s="6">
        <v>2.0</v>
      </c>
      <c r="R101" s="6">
        <v>2.0</v>
      </c>
      <c r="S101" s="6">
        <v>0.0</v>
      </c>
      <c r="T101" s="6"/>
    </row>
    <row r="102" ht="15.75" customHeight="1">
      <c r="A102" s="4" t="s">
        <v>16</v>
      </c>
      <c r="B102" s="4" t="s">
        <v>43</v>
      </c>
      <c r="C102" s="4" t="s">
        <v>1203</v>
      </c>
      <c r="D102" s="4" t="s">
        <v>54</v>
      </c>
      <c r="E102" s="4">
        <v>2.0</v>
      </c>
      <c r="F102" s="4" t="s">
        <v>1201</v>
      </c>
      <c r="G102" s="4" t="s">
        <v>1682</v>
      </c>
      <c r="H102" s="4" t="s">
        <v>1683</v>
      </c>
      <c r="I102" s="4" t="s">
        <v>1684</v>
      </c>
      <c r="J102" s="4" t="s">
        <v>1685</v>
      </c>
      <c r="K102" s="5" t="str">
        <f>HYPERLINK("https://website.cs.vt.edu/research/Seminars/Manish_Parashar.html","https://website.cs.vt.edu/research/Seminars/Manish_Parashar.html")</f>
        <v>https://website.cs.vt.edu/research/Seminars/Manish_Parashar.html</v>
      </c>
      <c r="L102" s="4" t="s">
        <v>1686</v>
      </c>
      <c r="M102" s="4">
        <v>1.0</v>
      </c>
      <c r="N102" s="4">
        <v>1.0</v>
      </c>
      <c r="O102" s="4">
        <v>0.0</v>
      </c>
      <c r="P102" s="4">
        <v>1.0</v>
      </c>
      <c r="Q102" s="4">
        <v>2.0</v>
      </c>
      <c r="R102" s="4">
        <v>2.0</v>
      </c>
      <c r="S102" s="4">
        <v>0.0</v>
      </c>
      <c r="T102" s="4"/>
    </row>
    <row r="103" ht="15.75" customHeight="1">
      <c r="A103" s="6" t="s">
        <v>16</v>
      </c>
      <c r="B103" s="6" t="s">
        <v>43</v>
      </c>
      <c r="C103" s="6" t="s">
        <v>1203</v>
      </c>
      <c r="D103" s="6" t="s">
        <v>54</v>
      </c>
      <c r="E103" s="6">
        <v>2.0</v>
      </c>
      <c r="F103" s="6" t="s">
        <v>1201</v>
      </c>
      <c r="G103" s="6" t="s">
        <v>1687</v>
      </c>
      <c r="H103" s="6" t="s">
        <v>1688</v>
      </c>
      <c r="I103" s="6" t="s">
        <v>1689</v>
      </c>
      <c r="J103" s="6" t="s">
        <v>1690</v>
      </c>
      <c r="K103" s="7" t="str">
        <f>HYPERLINK("https://website.cs.vt.edu/research/Seminars/Mark_Whiting.html","https://website.cs.vt.edu/research/Seminars/Mark_Whiting.html")</f>
        <v>https://website.cs.vt.edu/research/Seminars/Mark_Whiting.html</v>
      </c>
      <c r="L103" s="6" t="s">
        <v>1691</v>
      </c>
      <c r="M103" s="6">
        <v>1.0</v>
      </c>
      <c r="N103" s="6">
        <v>1.0</v>
      </c>
      <c r="O103" s="6">
        <v>0.0</v>
      </c>
      <c r="P103" s="6">
        <v>0.0</v>
      </c>
      <c r="Q103" s="6">
        <v>2.0</v>
      </c>
      <c r="R103" s="6">
        <v>2.0</v>
      </c>
      <c r="S103" s="6">
        <v>0.0</v>
      </c>
      <c r="T103" s="6"/>
    </row>
    <row r="104" ht="15.75" customHeight="1">
      <c r="A104" s="4" t="s">
        <v>16</v>
      </c>
      <c r="B104" s="4" t="s">
        <v>43</v>
      </c>
      <c r="C104" s="4" t="s">
        <v>1203</v>
      </c>
      <c r="D104" s="4" t="s">
        <v>54</v>
      </c>
      <c r="E104" s="4">
        <v>2.0</v>
      </c>
      <c r="F104" s="4" t="s">
        <v>1201</v>
      </c>
      <c r="G104" s="4" t="s">
        <v>1692</v>
      </c>
      <c r="H104" s="4" t="s">
        <v>1693</v>
      </c>
      <c r="I104" s="4" t="s">
        <v>1694</v>
      </c>
      <c r="J104" s="4" t="s">
        <v>1695</v>
      </c>
      <c r="K104" s="5" t="str">
        <f>HYPERLINK("https://website.cs.vt.edu/research/Seminars/Matt-Tolentino.html","https://website.cs.vt.edu/research/Seminars/Matt-Tolentino.html")</f>
        <v>https://website.cs.vt.edu/research/Seminars/Matt-Tolentino.html</v>
      </c>
      <c r="L104" s="4" t="s">
        <v>1696</v>
      </c>
      <c r="M104" s="4">
        <v>1.0</v>
      </c>
      <c r="N104" s="4">
        <v>1.0</v>
      </c>
      <c r="O104" s="4">
        <v>0.0</v>
      </c>
      <c r="P104" s="4">
        <v>1.0</v>
      </c>
      <c r="Q104" s="4">
        <v>2.0</v>
      </c>
      <c r="R104" s="4">
        <v>3.0</v>
      </c>
      <c r="S104" s="4">
        <v>0.0</v>
      </c>
      <c r="T104" s="4"/>
    </row>
    <row r="105" ht="15.75" customHeight="1">
      <c r="A105" s="6" t="s">
        <v>16</v>
      </c>
      <c r="B105" s="6" t="s">
        <v>43</v>
      </c>
      <c r="C105" s="6" t="s">
        <v>1203</v>
      </c>
      <c r="D105" s="6" t="s">
        <v>54</v>
      </c>
      <c r="E105" s="6">
        <v>2.0</v>
      </c>
      <c r="F105" s="6" t="s">
        <v>1201</v>
      </c>
      <c r="G105" s="6" t="s">
        <v>1697</v>
      </c>
      <c r="H105" s="6" t="s">
        <v>1698</v>
      </c>
      <c r="I105" s="6" t="s">
        <v>1699</v>
      </c>
      <c r="J105" s="6" t="s">
        <v>1700</v>
      </c>
      <c r="K105" s="7" t="str">
        <f>HYPERLINK("https://website.cs.vt.edu/research/Seminars/Matt_Pfeil.html","https://website.cs.vt.edu/research/Seminars/Matt_Pfeil.html")</f>
        <v>https://website.cs.vt.edu/research/Seminars/Matt_Pfeil.html</v>
      </c>
      <c r="L105" s="6" t="s">
        <v>1701</v>
      </c>
      <c r="M105" s="6">
        <v>1.0</v>
      </c>
      <c r="N105" s="6">
        <v>1.0</v>
      </c>
      <c r="O105" s="6">
        <v>0.0</v>
      </c>
      <c r="P105" s="6">
        <v>1.0</v>
      </c>
      <c r="Q105" s="6">
        <v>2.0</v>
      </c>
      <c r="R105" s="6">
        <v>2.0</v>
      </c>
      <c r="S105" s="6">
        <v>0.0</v>
      </c>
      <c r="T105" s="6"/>
    </row>
    <row r="106" ht="15.75" customHeight="1">
      <c r="A106" s="4" t="s">
        <v>16</v>
      </c>
      <c r="B106" s="4" t="s">
        <v>43</v>
      </c>
      <c r="C106" s="4" t="s">
        <v>1203</v>
      </c>
      <c r="D106" s="4" t="s">
        <v>54</v>
      </c>
      <c r="E106" s="4">
        <v>2.0</v>
      </c>
      <c r="F106" s="4" t="s">
        <v>1201</v>
      </c>
      <c r="G106" s="4" t="s">
        <v>1702</v>
      </c>
      <c r="H106" s="4" t="s">
        <v>1703</v>
      </c>
      <c r="I106" s="4" t="s">
        <v>1704</v>
      </c>
      <c r="J106" s="4" t="s">
        <v>1705</v>
      </c>
      <c r="K106" s="5" t="str">
        <f>HYPERLINK("https://website.cs.vt.edu/research/Seminars/Michael_Correll.html","https://website.cs.vt.edu/research/Seminars/Michael_Correll.html")</f>
        <v>https://website.cs.vt.edu/research/Seminars/Michael_Correll.html</v>
      </c>
      <c r="L106" s="4" t="s">
        <v>1706</v>
      </c>
      <c r="M106" s="4">
        <v>1.0</v>
      </c>
      <c r="N106" s="4">
        <v>1.0</v>
      </c>
      <c r="O106" s="4">
        <v>0.0</v>
      </c>
      <c r="P106" s="4">
        <v>0.0</v>
      </c>
      <c r="Q106" s="4">
        <v>2.0</v>
      </c>
      <c r="R106" s="4">
        <v>2.0</v>
      </c>
      <c r="S106" s="4">
        <v>0.0</v>
      </c>
      <c r="T106" s="4"/>
    </row>
    <row r="107" ht="15.75" customHeight="1">
      <c r="A107" s="6" t="s">
        <v>16</v>
      </c>
      <c r="B107" s="6" t="s">
        <v>43</v>
      </c>
      <c r="C107" s="6" t="s">
        <v>1203</v>
      </c>
      <c r="D107" s="6" t="s">
        <v>54</v>
      </c>
      <c r="E107" s="6">
        <v>2.0</v>
      </c>
      <c r="F107" s="6" t="s">
        <v>1201</v>
      </c>
      <c r="G107" s="6" t="s">
        <v>1707</v>
      </c>
      <c r="H107" s="6" t="s">
        <v>1708</v>
      </c>
      <c r="I107" s="6" t="s">
        <v>1709</v>
      </c>
      <c r="J107" s="6" t="s">
        <v>1710</v>
      </c>
      <c r="K107" s="7" t="str">
        <f>HYPERLINK("https://website.cs.vt.edu/research/Seminars/Michelle_Zhao.html","https://website.cs.vt.edu/research/Seminars/Michelle_Zhao.html")</f>
        <v>https://website.cs.vt.edu/research/Seminars/Michelle_Zhao.html</v>
      </c>
      <c r="L107" s="6" t="s">
        <v>1711</v>
      </c>
      <c r="M107" s="6">
        <v>1.0</v>
      </c>
      <c r="N107" s="6">
        <v>1.0</v>
      </c>
      <c r="O107" s="6">
        <v>0.0</v>
      </c>
      <c r="P107" s="6">
        <v>0.0</v>
      </c>
      <c r="Q107" s="6">
        <v>2.0</v>
      </c>
      <c r="R107" s="6">
        <v>2.0</v>
      </c>
      <c r="S107" s="6">
        <v>0.0</v>
      </c>
      <c r="T107" s="6"/>
    </row>
    <row r="108" ht="15.75" customHeight="1">
      <c r="A108" s="4" t="s">
        <v>16</v>
      </c>
      <c r="B108" s="4" t="s">
        <v>43</v>
      </c>
      <c r="C108" s="4" t="s">
        <v>1203</v>
      </c>
      <c r="D108" s="4" t="s">
        <v>54</v>
      </c>
      <c r="E108" s="4">
        <v>2.0</v>
      </c>
      <c r="F108" s="4" t="s">
        <v>1201</v>
      </c>
      <c r="G108" s="4" t="s">
        <v>1712</v>
      </c>
      <c r="H108" s="4" t="s">
        <v>1713</v>
      </c>
      <c r="I108" s="4" t="s">
        <v>1714</v>
      </c>
      <c r="J108" s="4" t="s">
        <v>1715</v>
      </c>
      <c r="K108" s="5" t="str">
        <f>HYPERLINK("https://website.cs.vt.edu/research/Seminars/Mina-Lee.html","https://website.cs.vt.edu/research/Seminars/Mina-Lee.html")</f>
        <v>https://website.cs.vt.edu/research/Seminars/Mina-Lee.html</v>
      </c>
      <c r="L108" s="4" t="s">
        <v>1716</v>
      </c>
      <c r="M108" s="4">
        <v>1.0</v>
      </c>
      <c r="N108" s="4">
        <v>1.0</v>
      </c>
      <c r="O108" s="4">
        <v>0.0</v>
      </c>
      <c r="P108" s="4">
        <v>2.0</v>
      </c>
      <c r="Q108" s="4">
        <v>2.0</v>
      </c>
      <c r="R108" s="4">
        <v>2.0</v>
      </c>
      <c r="S108" s="4">
        <v>0.0</v>
      </c>
      <c r="T108" s="4"/>
    </row>
    <row r="109" ht="15.75" customHeight="1">
      <c r="A109" s="6" t="s">
        <v>16</v>
      </c>
      <c r="B109" s="6" t="s">
        <v>43</v>
      </c>
      <c r="C109" s="6" t="s">
        <v>1203</v>
      </c>
      <c r="D109" s="6" t="s">
        <v>54</v>
      </c>
      <c r="E109" s="6">
        <v>2.0</v>
      </c>
      <c r="F109" s="6" t="s">
        <v>1201</v>
      </c>
      <c r="G109" s="6" t="s">
        <v>1717</v>
      </c>
      <c r="H109" s="6" t="s">
        <v>1718</v>
      </c>
      <c r="I109" s="6" t="s">
        <v>1719</v>
      </c>
      <c r="J109" s="6" t="s">
        <v>1720</v>
      </c>
      <c r="K109" s="7" t="str">
        <f>HYPERLINK("https://website.cs.vt.edu/research/Seminars/Mingda-Qiao.html","https://website.cs.vt.edu/research/Seminars/Mingda-Qiao.html")</f>
        <v>https://website.cs.vt.edu/research/Seminars/Mingda-Qiao.html</v>
      </c>
      <c r="L109" s="6" t="s">
        <v>1721</v>
      </c>
      <c r="M109" s="6">
        <v>1.0</v>
      </c>
      <c r="N109" s="6">
        <v>1.0</v>
      </c>
      <c r="O109" s="6">
        <v>0.0</v>
      </c>
      <c r="P109" s="6">
        <v>4.0</v>
      </c>
      <c r="Q109" s="6">
        <v>2.0</v>
      </c>
      <c r="R109" s="6">
        <v>2.0</v>
      </c>
      <c r="S109" s="6">
        <v>0.0</v>
      </c>
      <c r="T109" s="6"/>
    </row>
    <row r="110" ht="15.75" customHeight="1">
      <c r="A110" s="4" t="s">
        <v>16</v>
      </c>
      <c r="B110" s="4" t="s">
        <v>43</v>
      </c>
      <c r="C110" s="4" t="s">
        <v>1203</v>
      </c>
      <c r="D110" s="4" t="s">
        <v>54</v>
      </c>
      <c r="E110" s="4">
        <v>2.0</v>
      </c>
      <c r="F110" s="4" t="s">
        <v>1201</v>
      </c>
      <c r="G110" s="4" t="s">
        <v>1722</v>
      </c>
      <c r="H110" s="4" t="s">
        <v>1723</v>
      </c>
      <c r="I110" s="4" t="s">
        <v>1724</v>
      </c>
      <c r="J110" s="4" t="s">
        <v>1725</v>
      </c>
      <c r="K110" s="5" t="str">
        <f>HYPERLINK("https://website.cs.vt.edu/research/Seminars/Mohamed-Wahib.html","https://website.cs.vt.edu/research/Seminars/Mohamed-Wahib.html")</f>
        <v>https://website.cs.vt.edu/research/Seminars/Mohamed-Wahib.html</v>
      </c>
      <c r="L110" s="4" t="s">
        <v>1726</v>
      </c>
      <c r="M110" s="4">
        <v>1.0</v>
      </c>
      <c r="N110" s="4">
        <v>1.0</v>
      </c>
      <c r="O110" s="4">
        <v>0.0</v>
      </c>
      <c r="P110" s="4">
        <v>0.0</v>
      </c>
      <c r="Q110" s="4">
        <v>2.0</v>
      </c>
      <c r="R110" s="4">
        <v>2.0</v>
      </c>
      <c r="S110" s="4">
        <v>0.0</v>
      </c>
      <c r="T110" s="4"/>
    </row>
    <row r="111" ht="15.75" customHeight="1">
      <c r="A111" s="6" t="s">
        <v>16</v>
      </c>
      <c r="B111" s="6" t="s">
        <v>43</v>
      </c>
      <c r="C111" s="6" t="s">
        <v>1203</v>
      </c>
      <c r="D111" s="6" t="s">
        <v>54</v>
      </c>
      <c r="E111" s="6">
        <v>2.0</v>
      </c>
      <c r="F111" s="6" t="s">
        <v>1201</v>
      </c>
      <c r="G111" s="6" t="s">
        <v>1727</v>
      </c>
      <c r="H111" s="6" t="s">
        <v>1728</v>
      </c>
      <c r="I111" s="6" t="s">
        <v>1729</v>
      </c>
      <c r="J111" s="6" t="s">
        <v>1730</v>
      </c>
      <c r="K111" s="7" t="str">
        <f>HYPERLINK("https://website.cs.vt.edu/research/Seminars/Mohammed_Seyam.html","https://website.cs.vt.edu/research/Seminars/Mohammed_Seyam.html")</f>
        <v>https://website.cs.vt.edu/research/Seminars/Mohammed_Seyam.html</v>
      </c>
      <c r="L111" s="6" t="s">
        <v>1731</v>
      </c>
      <c r="M111" s="6">
        <v>1.0</v>
      </c>
      <c r="N111" s="6">
        <v>1.0</v>
      </c>
      <c r="O111" s="6">
        <v>0.0</v>
      </c>
      <c r="P111" s="6">
        <v>0.0</v>
      </c>
      <c r="Q111" s="6">
        <v>2.0</v>
      </c>
      <c r="R111" s="6">
        <v>2.0</v>
      </c>
      <c r="S111" s="6">
        <v>0.0</v>
      </c>
      <c r="T111" s="6"/>
    </row>
    <row r="112" ht="15.75" customHeight="1">
      <c r="A112" s="4" t="s">
        <v>16</v>
      </c>
      <c r="B112" s="4" t="s">
        <v>43</v>
      </c>
      <c r="C112" s="4" t="s">
        <v>1203</v>
      </c>
      <c r="D112" s="4" t="s">
        <v>54</v>
      </c>
      <c r="E112" s="4">
        <v>2.0</v>
      </c>
      <c r="F112" s="4" t="s">
        <v>1201</v>
      </c>
      <c r="G112" s="4" t="s">
        <v>1732</v>
      </c>
      <c r="H112" s="4" t="s">
        <v>1733</v>
      </c>
      <c r="I112" s="4" t="s">
        <v>1734</v>
      </c>
      <c r="J112" s="4" t="s">
        <v>1735</v>
      </c>
      <c r="K112" s="5" t="str">
        <f>HYPERLINK("https://website.cs.vt.edu/research/Seminars/Mohit_Bansal.html","https://website.cs.vt.edu/research/Seminars/Mohit_Bansal.html")</f>
        <v>https://website.cs.vt.edu/research/Seminars/Mohit_Bansal.html</v>
      </c>
      <c r="L112" s="4" t="s">
        <v>1736</v>
      </c>
      <c r="M112" s="4">
        <v>1.0</v>
      </c>
      <c r="N112" s="4">
        <v>1.0</v>
      </c>
      <c r="O112" s="4">
        <v>0.0</v>
      </c>
      <c r="P112" s="4">
        <v>0.0</v>
      </c>
      <c r="Q112" s="4">
        <v>2.0</v>
      </c>
      <c r="R112" s="4">
        <v>2.0</v>
      </c>
      <c r="S112" s="4">
        <v>0.0</v>
      </c>
      <c r="T112" s="4"/>
    </row>
    <row r="113" ht="15.75" customHeight="1">
      <c r="A113" s="6" t="s">
        <v>16</v>
      </c>
      <c r="B113" s="6" t="s">
        <v>43</v>
      </c>
      <c r="C113" s="6" t="s">
        <v>1203</v>
      </c>
      <c r="D113" s="6" t="s">
        <v>54</v>
      </c>
      <c r="E113" s="6">
        <v>2.0</v>
      </c>
      <c r="F113" s="6" t="s">
        <v>1201</v>
      </c>
      <c r="G113" s="6" t="s">
        <v>1737</v>
      </c>
      <c r="H113" s="6" t="s">
        <v>1738</v>
      </c>
      <c r="I113" s="6" t="s">
        <v>1739</v>
      </c>
      <c r="J113" s="6" t="s">
        <v>1740</v>
      </c>
      <c r="K113" s="7" t="str">
        <f>HYPERLINK("https://website.cs.vt.edu/research/Seminars/Mohit_Bansal2.html","https://website.cs.vt.edu/research/Seminars/Mohit_Bansal2.html")</f>
        <v>https://website.cs.vt.edu/research/Seminars/Mohit_Bansal2.html</v>
      </c>
      <c r="L113" s="6" t="s">
        <v>1741</v>
      </c>
      <c r="M113" s="6">
        <v>1.0</v>
      </c>
      <c r="N113" s="6">
        <v>1.0</v>
      </c>
      <c r="O113" s="6">
        <v>0.0</v>
      </c>
      <c r="P113" s="6">
        <v>0.0</v>
      </c>
      <c r="Q113" s="6">
        <v>2.0</v>
      </c>
      <c r="R113" s="6">
        <v>2.0</v>
      </c>
      <c r="S113" s="6">
        <v>0.0</v>
      </c>
      <c r="T113" s="6"/>
    </row>
    <row r="114" ht="15.75" customHeight="1">
      <c r="A114" s="4" t="s">
        <v>16</v>
      </c>
      <c r="B114" s="4" t="s">
        <v>43</v>
      </c>
      <c r="C114" s="4" t="s">
        <v>1203</v>
      </c>
      <c r="D114" s="4" t="s">
        <v>54</v>
      </c>
      <c r="E114" s="4">
        <v>2.0</v>
      </c>
      <c r="F114" s="4" t="s">
        <v>1201</v>
      </c>
      <c r="G114" s="4" t="s">
        <v>1742</v>
      </c>
      <c r="H114" s="4" t="s">
        <v>1743</v>
      </c>
      <c r="I114" s="4" t="s">
        <v>1744</v>
      </c>
      <c r="J114" s="4" t="s">
        <v>1745</v>
      </c>
      <c r="K114" s="5" t="str">
        <f>HYPERLINK("https://website.cs.vt.edu/research/Seminars/Murat_Kantarcioglu.html","https://website.cs.vt.edu/research/Seminars/Murat_Kantarcioglu.html")</f>
        <v>https://website.cs.vt.edu/research/Seminars/Murat_Kantarcioglu.html</v>
      </c>
      <c r="L114" s="4" t="s">
        <v>1746</v>
      </c>
      <c r="M114" s="4">
        <v>1.0</v>
      </c>
      <c r="N114" s="4">
        <v>1.0</v>
      </c>
      <c r="O114" s="4">
        <v>0.0</v>
      </c>
      <c r="P114" s="4">
        <v>0.0</v>
      </c>
      <c r="Q114" s="4">
        <v>2.0</v>
      </c>
      <c r="R114" s="4">
        <v>2.0</v>
      </c>
      <c r="S114" s="4">
        <v>0.0</v>
      </c>
      <c r="T114" s="4"/>
    </row>
    <row r="115" ht="15.75" customHeight="1">
      <c r="A115" s="6" t="s">
        <v>16</v>
      </c>
      <c r="B115" s="6" t="s">
        <v>43</v>
      </c>
      <c r="C115" s="6" t="s">
        <v>1203</v>
      </c>
      <c r="D115" s="6" t="s">
        <v>54</v>
      </c>
      <c r="E115" s="6">
        <v>2.0</v>
      </c>
      <c r="F115" s="6" t="s">
        <v>1201</v>
      </c>
      <c r="G115" s="6" t="s">
        <v>1747</v>
      </c>
      <c r="H115" s="6" t="s">
        <v>1748</v>
      </c>
      <c r="I115" s="6" t="s">
        <v>1749</v>
      </c>
      <c r="J115" s="6" t="s">
        <v>1750</v>
      </c>
      <c r="K115" s="7" t="str">
        <f>HYPERLINK("https://website.cs.vt.edu/research/Seminars/murat_kantarcioglu.html","https://website.cs.vt.edu/research/Seminars/murat_kantarcioglu.html")</f>
        <v>https://website.cs.vt.edu/research/Seminars/murat_kantarcioglu.html</v>
      </c>
      <c r="L115" s="6" t="s">
        <v>1751</v>
      </c>
      <c r="M115" s="6">
        <v>1.0</v>
      </c>
      <c r="N115" s="6">
        <v>1.0</v>
      </c>
      <c r="O115" s="6">
        <v>0.0</v>
      </c>
      <c r="P115" s="6">
        <v>0.0</v>
      </c>
      <c r="Q115" s="6">
        <v>2.0</v>
      </c>
      <c r="R115" s="6">
        <v>2.0</v>
      </c>
      <c r="S115" s="6">
        <v>0.0</v>
      </c>
      <c r="T115" s="6"/>
    </row>
    <row r="116" ht="15.75" customHeight="1">
      <c r="A116" s="4" t="s">
        <v>16</v>
      </c>
      <c r="B116" s="4" t="s">
        <v>43</v>
      </c>
      <c r="C116" s="4" t="s">
        <v>1203</v>
      </c>
      <c r="D116" s="4" t="s">
        <v>54</v>
      </c>
      <c r="E116" s="4">
        <v>2.0</v>
      </c>
      <c r="F116" s="4" t="s">
        <v>1201</v>
      </c>
      <c r="G116" s="4" t="s">
        <v>1752</v>
      </c>
      <c r="H116" s="4" t="s">
        <v>1753</v>
      </c>
      <c r="I116" s="4" t="s">
        <v>1754</v>
      </c>
      <c r="J116" s="4" t="s">
        <v>1755</v>
      </c>
      <c r="K116" s="5" t="str">
        <f>HYPERLINK("https://website.cs.vt.edu/research/Seminars/Na-Meng.html","https://website.cs.vt.edu/research/Seminars/Na-Meng.html")</f>
        <v>https://website.cs.vt.edu/research/Seminars/Na-Meng.html</v>
      </c>
      <c r="L116" s="4" t="s">
        <v>1756</v>
      </c>
      <c r="M116" s="4">
        <v>1.0</v>
      </c>
      <c r="N116" s="4">
        <v>1.0</v>
      </c>
      <c r="O116" s="4">
        <v>0.0</v>
      </c>
      <c r="P116" s="4">
        <v>1.0</v>
      </c>
      <c r="Q116" s="4">
        <v>2.0</v>
      </c>
      <c r="R116" s="4">
        <v>2.0</v>
      </c>
      <c r="S116" s="4">
        <v>0.0</v>
      </c>
      <c r="T116" s="4"/>
    </row>
    <row r="117" ht="15.75" customHeight="1">
      <c r="A117" s="6" t="s">
        <v>16</v>
      </c>
      <c r="B117" s="6" t="s">
        <v>43</v>
      </c>
      <c r="C117" s="6" t="s">
        <v>1203</v>
      </c>
      <c r="D117" s="6" t="s">
        <v>54</v>
      </c>
      <c r="E117" s="6">
        <v>2.0</v>
      </c>
      <c r="F117" s="6" t="s">
        <v>1201</v>
      </c>
      <c r="G117" s="6" t="s">
        <v>1757</v>
      </c>
      <c r="H117" s="6" t="s">
        <v>1758</v>
      </c>
      <c r="I117" s="6" t="s">
        <v>1759</v>
      </c>
      <c r="J117" s="6" t="s">
        <v>1760</v>
      </c>
      <c r="K117" s="7" t="str">
        <f>HYPERLINK("https://website.cs.vt.edu/research/Seminars/Nathan_DeVrio.html","https://website.cs.vt.edu/research/Seminars/Nathan_DeVrio.html")</f>
        <v>https://website.cs.vt.edu/research/Seminars/Nathan_DeVrio.html</v>
      </c>
      <c r="L117" s="6" t="s">
        <v>1761</v>
      </c>
      <c r="M117" s="6">
        <v>1.0</v>
      </c>
      <c r="N117" s="6">
        <v>1.0</v>
      </c>
      <c r="O117" s="6">
        <v>0.0</v>
      </c>
      <c r="P117" s="6">
        <v>0.0</v>
      </c>
      <c r="Q117" s="6">
        <v>2.0</v>
      </c>
      <c r="R117" s="6">
        <v>2.0</v>
      </c>
      <c r="S117" s="6">
        <v>0.0</v>
      </c>
      <c r="T117" s="6"/>
    </row>
    <row r="118" ht="15.75" customHeight="1">
      <c r="A118" s="4" t="s">
        <v>16</v>
      </c>
      <c r="B118" s="4" t="s">
        <v>43</v>
      </c>
      <c r="C118" s="4" t="s">
        <v>1203</v>
      </c>
      <c r="D118" s="4" t="s">
        <v>54</v>
      </c>
      <c r="E118" s="4">
        <v>2.0</v>
      </c>
      <c r="F118" s="4" t="s">
        <v>1201</v>
      </c>
      <c r="G118" s="4" t="s">
        <v>1762</v>
      </c>
      <c r="H118" s="4" t="s">
        <v>1763</v>
      </c>
      <c r="I118" s="4" t="s">
        <v>1764</v>
      </c>
      <c r="J118" s="4" t="s">
        <v>1765</v>
      </c>
      <c r="K118" s="5" t="str">
        <f>HYPERLINK("https://website.cs.vt.edu/research/Seminars/Nengkun_Yu.html","https://website.cs.vt.edu/research/Seminars/Nengkun_Yu.html")</f>
        <v>https://website.cs.vt.edu/research/Seminars/Nengkun_Yu.html</v>
      </c>
      <c r="L118" s="4" t="s">
        <v>1766</v>
      </c>
      <c r="M118" s="4">
        <v>1.0</v>
      </c>
      <c r="N118" s="4">
        <v>1.0</v>
      </c>
      <c r="O118" s="4">
        <v>0.0</v>
      </c>
      <c r="P118" s="4">
        <v>0.0</v>
      </c>
      <c r="Q118" s="4">
        <v>2.0</v>
      </c>
      <c r="R118" s="4">
        <v>2.0</v>
      </c>
      <c r="S118" s="4">
        <v>0.0</v>
      </c>
      <c r="T118" s="4"/>
    </row>
    <row r="119" ht="15.75" customHeight="1">
      <c r="A119" s="6" t="s">
        <v>16</v>
      </c>
      <c r="B119" s="6" t="s">
        <v>43</v>
      </c>
      <c r="C119" s="6" t="s">
        <v>1203</v>
      </c>
      <c r="D119" s="6" t="s">
        <v>54</v>
      </c>
      <c r="E119" s="6">
        <v>2.0</v>
      </c>
      <c r="F119" s="6" t="s">
        <v>1201</v>
      </c>
      <c r="G119" s="6" t="s">
        <v>1767</v>
      </c>
      <c r="H119" s="6" t="s">
        <v>1768</v>
      </c>
      <c r="I119" s="6" t="s">
        <v>1769</v>
      </c>
      <c r="J119" s="6" t="s">
        <v>1770</v>
      </c>
      <c r="K119" s="7" t="str">
        <f>HYPERLINK("https://website.cs.vt.edu/research/Seminars/Nicole_Ellison.html","https://website.cs.vt.edu/research/Seminars/Nicole_Ellison.html")</f>
        <v>https://website.cs.vt.edu/research/Seminars/Nicole_Ellison.html</v>
      </c>
      <c r="L119" s="6" t="s">
        <v>1771</v>
      </c>
      <c r="M119" s="6">
        <v>1.0</v>
      </c>
      <c r="N119" s="6">
        <v>1.0</v>
      </c>
      <c r="O119" s="6">
        <v>0.0</v>
      </c>
      <c r="P119" s="6">
        <v>1.0</v>
      </c>
      <c r="Q119" s="6">
        <v>2.0</v>
      </c>
      <c r="R119" s="6">
        <v>2.0</v>
      </c>
      <c r="S119" s="6">
        <v>0.0</v>
      </c>
      <c r="T119" s="6"/>
    </row>
    <row r="120" ht="15.75" customHeight="1">
      <c r="A120" s="4" t="s">
        <v>16</v>
      </c>
      <c r="B120" s="4" t="s">
        <v>43</v>
      </c>
      <c r="C120" s="4" t="s">
        <v>1203</v>
      </c>
      <c r="D120" s="4" t="s">
        <v>54</v>
      </c>
      <c r="E120" s="4">
        <v>2.0</v>
      </c>
      <c r="F120" s="4" t="s">
        <v>1201</v>
      </c>
      <c r="G120" s="4" t="s">
        <v>1772</v>
      </c>
      <c r="H120" s="4" t="s">
        <v>1773</v>
      </c>
      <c r="I120" s="4" t="s">
        <v>1774</v>
      </c>
      <c r="J120" s="4" t="s">
        <v>1775</v>
      </c>
      <c r="K120" s="5" t="str">
        <f>HYPERLINK("https://website.cs.vt.edu/research/Seminars/Ophir_Frieder.html","https://website.cs.vt.edu/research/Seminars/Ophir_Frieder.html")</f>
        <v>https://website.cs.vt.edu/research/Seminars/Ophir_Frieder.html</v>
      </c>
      <c r="L120" s="4" t="s">
        <v>1776</v>
      </c>
      <c r="M120" s="4">
        <v>1.0</v>
      </c>
      <c r="N120" s="4">
        <v>1.0</v>
      </c>
      <c r="O120" s="4">
        <v>0.0</v>
      </c>
      <c r="P120" s="4">
        <v>0.0</v>
      </c>
      <c r="Q120" s="4">
        <v>2.0</v>
      </c>
      <c r="R120" s="4">
        <v>2.0</v>
      </c>
      <c r="S120" s="4">
        <v>0.0</v>
      </c>
      <c r="T120" s="4"/>
    </row>
    <row r="121" ht="15.75" customHeight="1">
      <c r="A121" s="6" t="s">
        <v>16</v>
      </c>
      <c r="B121" s="6" t="s">
        <v>43</v>
      </c>
      <c r="C121" s="6" t="s">
        <v>1203</v>
      </c>
      <c r="D121" s="6" t="s">
        <v>54</v>
      </c>
      <c r="E121" s="6">
        <v>2.0</v>
      </c>
      <c r="F121" s="6" t="s">
        <v>1201</v>
      </c>
      <c r="G121" s="6" t="s">
        <v>1777</v>
      </c>
      <c r="H121" s="6" t="s">
        <v>1778</v>
      </c>
      <c r="I121" s="6" t="s">
        <v>1779</v>
      </c>
      <c r="J121" s="6" t="s">
        <v>1780</v>
      </c>
      <c r="K121" s="7" t="str">
        <f>HYPERLINK("https://website.cs.vt.edu/research/Seminars/Palash_Sashittal.html","https://website.cs.vt.edu/research/Seminars/Palash_Sashittal.html")</f>
        <v>https://website.cs.vt.edu/research/Seminars/Palash_Sashittal.html</v>
      </c>
      <c r="L121" s="6" t="s">
        <v>1781</v>
      </c>
      <c r="M121" s="6">
        <v>1.0</v>
      </c>
      <c r="N121" s="6">
        <v>1.0</v>
      </c>
      <c r="O121" s="6">
        <v>0.0</v>
      </c>
      <c r="P121" s="6">
        <v>1.0</v>
      </c>
      <c r="Q121" s="6">
        <v>2.0</v>
      </c>
      <c r="R121" s="6">
        <v>2.0</v>
      </c>
      <c r="S121" s="6">
        <v>0.0</v>
      </c>
      <c r="T121" s="6"/>
    </row>
    <row r="122" ht="15.75" customHeight="1">
      <c r="A122" s="4" t="s">
        <v>16</v>
      </c>
      <c r="B122" s="4" t="s">
        <v>43</v>
      </c>
      <c r="C122" s="4" t="s">
        <v>1203</v>
      </c>
      <c r="D122" s="4" t="s">
        <v>54</v>
      </c>
      <c r="E122" s="4">
        <v>2.0</v>
      </c>
      <c r="F122" s="4" t="s">
        <v>1201</v>
      </c>
      <c r="G122" s="4" t="s">
        <v>1782</v>
      </c>
      <c r="H122" s="4" t="s">
        <v>1783</v>
      </c>
      <c r="I122" s="4" t="s">
        <v>1784</v>
      </c>
      <c r="J122" s="4" t="s">
        <v>1785</v>
      </c>
      <c r="K122" s="5" t="str">
        <f>HYPERLINK("https://website.cs.vt.edu/research/Seminars/palash_sashittal.html","https://website.cs.vt.edu/research/Seminars/palash_sashittal.html")</f>
        <v>https://website.cs.vt.edu/research/Seminars/palash_sashittal.html</v>
      </c>
      <c r="L122" s="4" t="s">
        <v>1786</v>
      </c>
      <c r="M122" s="4">
        <v>1.0</v>
      </c>
      <c r="N122" s="4">
        <v>1.0</v>
      </c>
      <c r="O122" s="4">
        <v>0.0</v>
      </c>
      <c r="P122" s="4">
        <v>1.0</v>
      </c>
      <c r="Q122" s="4">
        <v>2.0</v>
      </c>
      <c r="R122" s="4">
        <v>2.0</v>
      </c>
      <c r="S122" s="4">
        <v>0.0</v>
      </c>
      <c r="T122" s="4"/>
    </row>
    <row r="123" ht="15.75" customHeight="1">
      <c r="A123" s="6" t="s">
        <v>16</v>
      </c>
      <c r="B123" s="6" t="s">
        <v>43</v>
      </c>
      <c r="C123" s="6" t="s">
        <v>1203</v>
      </c>
      <c r="D123" s="6" t="s">
        <v>54</v>
      </c>
      <c r="E123" s="6">
        <v>2.0</v>
      </c>
      <c r="F123" s="6" t="s">
        <v>1201</v>
      </c>
      <c r="G123" s="6" t="s">
        <v>1787</v>
      </c>
      <c r="H123" s="6" t="s">
        <v>1788</v>
      </c>
      <c r="I123" s="6" t="s">
        <v>1789</v>
      </c>
      <c r="J123" s="6" t="s">
        <v>1790</v>
      </c>
      <c r="K123" s="7" t="str">
        <f>HYPERLINK("https://website.cs.vt.edu/research/Seminars/Palash_Sashittal1.html","https://website.cs.vt.edu/research/Seminars/Palash_Sashittal1.html")</f>
        <v>https://website.cs.vt.edu/research/Seminars/Palash_Sashittal1.html</v>
      </c>
      <c r="L123" s="6" t="s">
        <v>1791</v>
      </c>
      <c r="M123" s="6">
        <v>1.0</v>
      </c>
      <c r="N123" s="6">
        <v>1.0</v>
      </c>
      <c r="O123" s="6">
        <v>0.0</v>
      </c>
      <c r="P123" s="6">
        <v>2.0</v>
      </c>
      <c r="Q123" s="6">
        <v>2.0</v>
      </c>
      <c r="R123" s="6">
        <v>2.0</v>
      </c>
      <c r="S123" s="6">
        <v>0.0</v>
      </c>
      <c r="T123" s="6"/>
    </row>
    <row r="124" ht="15.75" customHeight="1">
      <c r="A124" s="4" t="s">
        <v>16</v>
      </c>
      <c r="B124" s="4" t="s">
        <v>43</v>
      </c>
      <c r="C124" s="4" t="s">
        <v>1203</v>
      </c>
      <c r="D124" s="4" t="s">
        <v>54</v>
      </c>
      <c r="E124" s="4">
        <v>2.0</v>
      </c>
      <c r="F124" s="4" t="s">
        <v>1201</v>
      </c>
      <c r="G124" s="4" t="s">
        <v>1792</v>
      </c>
      <c r="H124" s="4" t="s">
        <v>1793</v>
      </c>
      <c r="I124" s="4" t="s">
        <v>1794</v>
      </c>
      <c r="J124" s="4" t="s">
        <v>1795</v>
      </c>
      <c r="K124" s="5" t="str">
        <f>HYPERLINK("https://website.cs.vt.edu/research/Seminars/Peng_Jiang.html","https://website.cs.vt.edu/research/Seminars/Peng_Jiang.html")</f>
        <v>https://website.cs.vt.edu/research/Seminars/Peng_Jiang.html</v>
      </c>
      <c r="L124" s="4" t="s">
        <v>1796</v>
      </c>
      <c r="M124" s="4">
        <v>1.0</v>
      </c>
      <c r="N124" s="4">
        <v>1.0</v>
      </c>
      <c r="O124" s="4">
        <v>0.0</v>
      </c>
      <c r="P124" s="4">
        <v>0.0</v>
      </c>
      <c r="Q124" s="4">
        <v>2.0</v>
      </c>
      <c r="R124" s="4">
        <v>2.0</v>
      </c>
      <c r="S124" s="4">
        <v>0.0</v>
      </c>
      <c r="T124" s="4"/>
    </row>
    <row r="125" ht="15.75" customHeight="1">
      <c r="A125" s="6" t="s">
        <v>16</v>
      </c>
      <c r="B125" s="6" t="s">
        <v>43</v>
      </c>
      <c r="C125" s="6" t="s">
        <v>1203</v>
      </c>
      <c r="D125" s="6" t="s">
        <v>54</v>
      </c>
      <c r="E125" s="6">
        <v>2.0</v>
      </c>
      <c r="F125" s="6" t="s">
        <v>1201</v>
      </c>
      <c r="G125" s="6" t="s">
        <v>1797</v>
      </c>
      <c r="H125" s="6" t="s">
        <v>1798</v>
      </c>
      <c r="I125" s="6" t="s">
        <v>1799</v>
      </c>
      <c r="J125" s="6" t="s">
        <v>1800</v>
      </c>
      <c r="K125" s="7" t="str">
        <f>HYPERLINK("https://website.cs.vt.edu/research/Seminars/Pinar-Yanardag.html","https://website.cs.vt.edu/research/Seminars/Pinar-Yanardag.html")</f>
        <v>https://website.cs.vt.edu/research/Seminars/Pinar-Yanardag.html</v>
      </c>
      <c r="L125" s="6" t="s">
        <v>1801</v>
      </c>
      <c r="M125" s="6">
        <v>1.0</v>
      </c>
      <c r="N125" s="6">
        <v>1.0</v>
      </c>
      <c r="O125" s="6">
        <v>0.0</v>
      </c>
      <c r="P125" s="6">
        <v>0.0</v>
      </c>
      <c r="Q125" s="6">
        <v>2.0</v>
      </c>
      <c r="R125" s="6">
        <v>2.0</v>
      </c>
      <c r="S125" s="6">
        <v>0.0</v>
      </c>
      <c r="T125" s="6"/>
    </row>
    <row r="126" ht="15.75" customHeight="1">
      <c r="A126" s="4" t="s">
        <v>16</v>
      </c>
      <c r="B126" s="4" t="s">
        <v>43</v>
      </c>
      <c r="C126" s="4" t="s">
        <v>1203</v>
      </c>
      <c r="D126" s="4" t="s">
        <v>54</v>
      </c>
      <c r="E126" s="4">
        <v>2.0</v>
      </c>
      <c r="F126" s="4" t="s">
        <v>1201</v>
      </c>
      <c r="G126" s="4" t="s">
        <v>1802</v>
      </c>
      <c r="H126" s="4" t="s">
        <v>1803</v>
      </c>
      <c r="I126" s="4" t="s">
        <v>1804</v>
      </c>
      <c r="J126" s="4" t="s">
        <v>1805</v>
      </c>
      <c r="K126" s="5" t="str">
        <f>HYPERLINK("https://website.cs.vt.edu/research/Seminars/Pruden-Heath-Zhang.html","https://website.cs.vt.edu/research/Seminars/Pruden-Heath-Zhang.html")</f>
        <v>https://website.cs.vt.edu/research/Seminars/Pruden-Heath-Zhang.html</v>
      </c>
      <c r="L126" s="4" t="s">
        <v>1806</v>
      </c>
      <c r="M126" s="4">
        <v>1.0</v>
      </c>
      <c r="N126" s="4">
        <v>1.0</v>
      </c>
      <c r="O126" s="4">
        <v>0.0</v>
      </c>
      <c r="P126" s="4">
        <v>1.0</v>
      </c>
      <c r="Q126" s="4">
        <v>2.0</v>
      </c>
      <c r="R126" s="4">
        <v>2.0</v>
      </c>
      <c r="S126" s="4">
        <v>0.0</v>
      </c>
      <c r="T126" s="4"/>
    </row>
    <row r="127" ht="15.75" customHeight="1">
      <c r="A127" s="6" t="s">
        <v>16</v>
      </c>
      <c r="B127" s="6" t="s">
        <v>43</v>
      </c>
      <c r="C127" s="6" t="s">
        <v>1203</v>
      </c>
      <c r="D127" s="6" t="s">
        <v>54</v>
      </c>
      <c r="E127" s="6">
        <v>2.0</v>
      </c>
      <c r="F127" s="6" t="s">
        <v>1201</v>
      </c>
      <c r="G127" s="6" t="s">
        <v>1807</v>
      </c>
      <c r="H127" s="6" t="s">
        <v>1808</v>
      </c>
      <c r="I127" s="6" t="s">
        <v>1809</v>
      </c>
      <c r="J127" s="6" t="s">
        <v>1810</v>
      </c>
      <c r="K127" s="7" t="str">
        <f>HYPERLINK("https://website.cs.vt.edu/research/Seminars/Qi_Zhao.html","https://website.cs.vt.edu/research/Seminars/Qi_Zhao.html")</f>
        <v>https://website.cs.vt.edu/research/Seminars/Qi_Zhao.html</v>
      </c>
      <c r="L127" s="6" t="s">
        <v>1811</v>
      </c>
      <c r="M127" s="6">
        <v>1.0</v>
      </c>
      <c r="N127" s="6">
        <v>1.0</v>
      </c>
      <c r="O127" s="6">
        <v>0.0</v>
      </c>
      <c r="P127" s="6">
        <v>0.0</v>
      </c>
      <c r="Q127" s="6">
        <v>2.0</v>
      </c>
      <c r="R127" s="6">
        <v>2.0</v>
      </c>
      <c r="S127" s="6">
        <v>0.0</v>
      </c>
      <c r="T127" s="6"/>
    </row>
    <row r="128" ht="15.75" customHeight="1">
      <c r="A128" s="4" t="s">
        <v>16</v>
      </c>
      <c r="B128" s="4" t="s">
        <v>43</v>
      </c>
      <c r="C128" s="4" t="s">
        <v>1203</v>
      </c>
      <c r="D128" s="4" t="s">
        <v>54</v>
      </c>
      <c r="E128" s="4">
        <v>2.0</v>
      </c>
      <c r="F128" s="4" t="s">
        <v>1201</v>
      </c>
      <c r="G128" s="4" t="s">
        <v>1812</v>
      </c>
      <c r="H128" s="4" t="s">
        <v>1813</v>
      </c>
      <c r="I128" s="4" t="s">
        <v>1814</v>
      </c>
      <c r="J128" s="4" t="s">
        <v>1815</v>
      </c>
      <c r="K128" s="5" t="str">
        <f>HYPERLINK("https://website.cs.vt.edu/research/Seminars/Qipeng-Liu.html","https://website.cs.vt.edu/research/Seminars/Qipeng-Liu.html")</f>
        <v>https://website.cs.vt.edu/research/Seminars/Qipeng-Liu.html</v>
      </c>
      <c r="L128" s="4" t="s">
        <v>1816</v>
      </c>
      <c r="M128" s="4">
        <v>1.0</v>
      </c>
      <c r="N128" s="4">
        <v>1.0</v>
      </c>
      <c r="O128" s="4">
        <v>0.0</v>
      </c>
      <c r="P128" s="4">
        <v>1.0</v>
      </c>
      <c r="Q128" s="4">
        <v>2.0</v>
      </c>
      <c r="R128" s="4">
        <v>2.0</v>
      </c>
      <c r="S128" s="4">
        <v>0.0</v>
      </c>
      <c r="T128" s="4"/>
    </row>
    <row r="129" ht="15.75" customHeight="1">
      <c r="A129" s="6" t="s">
        <v>16</v>
      </c>
      <c r="B129" s="6" t="s">
        <v>43</v>
      </c>
      <c r="C129" s="6" t="s">
        <v>1203</v>
      </c>
      <c r="D129" s="6" t="s">
        <v>54</v>
      </c>
      <c r="E129" s="6">
        <v>2.0</v>
      </c>
      <c r="F129" s="6" t="s">
        <v>1201</v>
      </c>
      <c r="G129" s="6" t="s">
        <v>1817</v>
      </c>
      <c r="H129" s="6" t="s">
        <v>1818</v>
      </c>
      <c r="I129" s="6" t="s">
        <v>1819</v>
      </c>
      <c r="J129" s="6" t="s">
        <v>1820</v>
      </c>
      <c r="K129" s="7" t="str">
        <f>HYPERLINK("https://website.cs.vt.edu/research/Seminars/Radia_Perlman.html","https://website.cs.vt.edu/research/Seminars/Radia_Perlman.html")</f>
        <v>https://website.cs.vt.edu/research/Seminars/Radia_Perlman.html</v>
      </c>
      <c r="L129" s="6" t="s">
        <v>1821</v>
      </c>
      <c r="M129" s="6">
        <v>1.0</v>
      </c>
      <c r="N129" s="6">
        <v>2.0</v>
      </c>
      <c r="O129" s="6">
        <v>0.0</v>
      </c>
      <c r="P129" s="6">
        <v>0.0</v>
      </c>
      <c r="Q129" s="6">
        <v>2.0</v>
      </c>
      <c r="R129" s="6">
        <v>2.0</v>
      </c>
      <c r="S129" s="6">
        <v>0.0</v>
      </c>
      <c r="T129" s="6"/>
    </row>
    <row r="130" ht="15.75" customHeight="1">
      <c r="A130" s="4" t="s">
        <v>16</v>
      </c>
      <c r="B130" s="4" t="s">
        <v>43</v>
      </c>
      <c r="C130" s="4" t="s">
        <v>1203</v>
      </c>
      <c r="D130" s="4" t="s">
        <v>54</v>
      </c>
      <c r="E130" s="4">
        <v>2.0</v>
      </c>
      <c r="F130" s="4" t="s">
        <v>1201</v>
      </c>
      <c r="G130" s="4" t="s">
        <v>1822</v>
      </c>
      <c r="H130" s="4" t="s">
        <v>1823</v>
      </c>
      <c r="I130" s="4" t="s">
        <v>1824</v>
      </c>
      <c r="J130" s="4" t="s">
        <v>1825</v>
      </c>
      <c r="K130" s="5" t="str">
        <f>HYPERLINK("https://website.cs.vt.edu/research/Seminars/Ramnatthan_Alagappan.html","https://website.cs.vt.edu/research/Seminars/Ramnatthan_Alagappan.html")</f>
        <v>https://website.cs.vt.edu/research/Seminars/Ramnatthan_Alagappan.html</v>
      </c>
      <c r="L130" s="4" t="s">
        <v>1826</v>
      </c>
      <c r="M130" s="4">
        <v>1.0</v>
      </c>
      <c r="N130" s="4">
        <v>1.0</v>
      </c>
      <c r="O130" s="4">
        <v>0.0</v>
      </c>
      <c r="P130" s="4">
        <v>0.0</v>
      </c>
      <c r="Q130" s="4">
        <v>2.0</v>
      </c>
      <c r="R130" s="4">
        <v>2.0</v>
      </c>
      <c r="S130" s="4">
        <v>0.0</v>
      </c>
      <c r="T130" s="4"/>
    </row>
    <row r="131" ht="15.75" customHeight="1">
      <c r="A131" s="6" t="s">
        <v>16</v>
      </c>
      <c r="B131" s="6" t="s">
        <v>43</v>
      </c>
      <c r="C131" s="6" t="s">
        <v>1203</v>
      </c>
      <c r="D131" s="6" t="s">
        <v>54</v>
      </c>
      <c r="E131" s="6">
        <v>2.0</v>
      </c>
      <c r="F131" s="6" t="s">
        <v>1201</v>
      </c>
      <c r="G131" s="6" t="s">
        <v>1827</v>
      </c>
      <c r="H131" s="6" t="s">
        <v>1828</v>
      </c>
      <c r="I131" s="6" t="s">
        <v>1829</v>
      </c>
      <c r="J131" s="6" t="s">
        <v>1830</v>
      </c>
      <c r="K131" s="7" t="str">
        <f>HYPERLINK("https://website.cs.vt.edu/research/Seminars/Ran_Zhang.html","https://website.cs.vt.edu/research/Seminars/Ran_Zhang.html")</f>
        <v>https://website.cs.vt.edu/research/Seminars/Ran_Zhang.html</v>
      </c>
      <c r="L131" s="6" t="s">
        <v>1831</v>
      </c>
      <c r="M131" s="6">
        <v>1.0</v>
      </c>
      <c r="N131" s="6">
        <v>1.0</v>
      </c>
      <c r="O131" s="6">
        <v>0.0</v>
      </c>
      <c r="P131" s="6">
        <v>0.0</v>
      </c>
      <c r="Q131" s="6">
        <v>2.0</v>
      </c>
      <c r="R131" s="6">
        <v>2.0</v>
      </c>
      <c r="S131" s="6">
        <v>0.0</v>
      </c>
      <c r="T131" s="6"/>
    </row>
    <row r="132" ht="15.75" customHeight="1">
      <c r="A132" s="4" t="s">
        <v>16</v>
      </c>
      <c r="B132" s="4" t="s">
        <v>43</v>
      </c>
      <c r="C132" s="4" t="s">
        <v>1203</v>
      </c>
      <c r="D132" s="4" t="s">
        <v>54</v>
      </c>
      <c r="E132" s="4">
        <v>2.0</v>
      </c>
      <c r="F132" s="4" t="s">
        <v>1201</v>
      </c>
      <c r="G132" s="4" t="s">
        <v>1832</v>
      </c>
      <c r="H132" s="4" t="s">
        <v>1833</v>
      </c>
      <c r="I132" s="4" t="s">
        <v>1834</v>
      </c>
      <c r="J132" s="4" t="s">
        <v>1835</v>
      </c>
      <c r="K132" s="5" t="str">
        <f>HYPERLINK("https://website.cs.vt.edu/research/Seminars/Renato-Figueiredo.html","https://website.cs.vt.edu/research/Seminars/Renato-Figueiredo.html")</f>
        <v>https://website.cs.vt.edu/research/Seminars/Renato-Figueiredo.html</v>
      </c>
      <c r="L132" s="4" t="s">
        <v>1836</v>
      </c>
      <c r="M132" s="4">
        <v>1.0</v>
      </c>
      <c r="N132" s="4">
        <v>1.0</v>
      </c>
      <c r="O132" s="4">
        <v>0.0</v>
      </c>
      <c r="P132" s="4">
        <v>2.0</v>
      </c>
      <c r="Q132" s="4">
        <v>2.0</v>
      </c>
      <c r="R132" s="4">
        <v>2.0</v>
      </c>
      <c r="S132" s="4">
        <v>0.0</v>
      </c>
      <c r="T132" s="4"/>
    </row>
    <row r="133" ht="15.75" customHeight="1">
      <c r="A133" s="6" t="s">
        <v>16</v>
      </c>
      <c r="B133" s="6" t="s">
        <v>43</v>
      </c>
      <c r="C133" s="6" t="s">
        <v>1203</v>
      </c>
      <c r="D133" s="6" t="s">
        <v>54</v>
      </c>
      <c r="E133" s="6">
        <v>2.0</v>
      </c>
      <c r="F133" s="6" t="s">
        <v>1201</v>
      </c>
      <c r="G133" s="6" t="s">
        <v>1837</v>
      </c>
      <c r="H133" s="6" t="s">
        <v>1838</v>
      </c>
      <c r="I133" s="6" t="s">
        <v>1839</v>
      </c>
      <c r="J133" s="6" t="s">
        <v>1840</v>
      </c>
      <c r="K133" s="7" t="str">
        <f>HYPERLINK("https://website.cs.vt.edu/research/Seminars/Richard_Li.html","https://website.cs.vt.edu/research/Seminars/Richard_Li.html")</f>
        <v>https://website.cs.vt.edu/research/Seminars/Richard_Li.html</v>
      </c>
      <c r="L133" s="6" t="s">
        <v>1841</v>
      </c>
      <c r="M133" s="6">
        <v>1.0</v>
      </c>
      <c r="N133" s="6">
        <v>1.0</v>
      </c>
      <c r="O133" s="6">
        <v>0.0</v>
      </c>
      <c r="P133" s="6">
        <v>0.0</v>
      </c>
      <c r="Q133" s="6">
        <v>2.0</v>
      </c>
      <c r="R133" s="6">
        <v>2.0</v>
      </c>
      <c r="S133" s="6">
        <v>0.0</v>
      </c>
      <c r="T133" s="6"/>
    </row>
    <row r="134" ht="15.75" customHeight="1">
      <c r="A134" s="4" t="s">
        <v>16</v>
      </c>
      <c r="B134" s="4" t="s">
        <v>43</v>
      </c>
      <c r="C134" s="4" t="s">
        <v>1203</v>
      </c>
      <c r="D134" s="4" t="s">
        <v>54</v>
      </c>
      <c r="E134" s="4">
        <v>2.0</v>
      </c>
      <c r="F134" s="4" t="s">
        <v>1201</v>
      </c>
      <c r="G134" s="4" t="s">
        <v>1842</v>
      </c>
      <c r="H134" s="4" t="s">
        <v>1843</v>
      </c>
      <c r="I134" s="4" t="s">
        <v>1844</v>
      </c>
      <c r="J134" s="4" t="s">
        <v>1845</v>
      </c>
      <c r="K134" s="5" t="str">
        <f>HYPERLINK("https://website.cs.vt.edu/research/Seminars/Rifat_Mansur.html","https://website.cs.vt.edu/research/Seminars/Rifat_Mansur.html")</f>
        <v>https://website.cs.vt.edu/research/Seminars/Rifat_Mansur.html</v>
      </c>
      <c r="L134" s="4" t="s">
        <v>1846</v>
      </c>
      <c r="M134" s="4">
        <v>1.0</v>
      </c>
      <c r="N134" s="4">
        <v>1.0</v>
      </c>
      <c r="O134" s="4">
        <v>0.0</v>
      </c>
      <c r="P134" s="4">
        <v>0.0</v>
      </c>
      <c r="Q134" s="4">
        <v>2.0</v>
      </c>
      <c r="R134" s="4">
        <v>2.0</v>
      </c>
      <c r="S134" s="4">
        <v>0.0</v>
      </c>
      <c r="T134" s="4"/>
    </row>
    <row r="135" ht="15.75" customHeight="1">
      <c r="A135" s="6" t="s">
        <v>16</v>
      </c>
      <c r="B135" s="6" t="s">
        <v>43</v>
      </c>
      <c r="C135" s="6" t="s">
        <v>1203</v>
      </c>
      <c r="D135" s="6" t="s">
        <v>54</v>
      </c>
      <c r="E135" s="6">
        <v>2.0</v>
      </c>
      <c r="F135" s="6" t="s">
        <v>1201</v>
      </c>
      <c r="G135" s="6" t="s">
        <v>1847</v>
      </c>
      <c r="H135" s="6" t="s">
        <v>1848</v>
      </c>
      <c r="I135" s="6" t="s">
        <v>1849</v>
      </c>
      <c r="J135" s="6" t="s">
        <v>1850</v>
      </c>
      <c r="K135" s="7" t="str">
        <f>HYPERLINK("https://website.cs.vt.edu/research/Seminars/rifatsabbir_mansur.html","https://website.cs.vt.edu/research/Seminars/rifatsabbir_mansur.html")</f>
        <v>https://website.cs.vt.edu/research/Seminars/rifatsabbir_mansur.html</v>
      </c>
      <c r="L135" s="6" t="s">
        <v>1851</v>
      </c>
      <c r="M135" s="6">
        <v>1.0</v>
      </c>
      <c r="N135" s="6">
        <v>1.0</v>
      </c>
      <c r="O135" s="6">
        <v>0.0</v>
      </c>
      <c r="P135" s="6">
        <v>1.0</v>
      </c>
      <c r="Q135" s="6">
        <v>2.0</v>
      </c>
      <c r="R135" s="6">
        <v>2.0</v>
      </c>
      <c r="S135" s="6">
        <v>0.0</v>
      </c>
      <c r="T135" s="6"/>
    </row>
    <row r="136" ht="15.75" customHeight="1">
      <c r="A136" s="4" t="s">
        <v>16</v>
      </c>
      <c r="B136" s="4" t="s">
        <v>43</v>
      </c>
      <c r="C136" s="4" t="s">
        <v>1203</v>
      </c>
      <c r="D136" s="4" t="s">
        <v>54</v>
      </c>
      <c r="E136" s="4">
        <v>2.0</v>
      </c>
      <c r="F136" s="4" t="s">
        <v>1201</v>
      </c>
      <c r="G136" s="4" t="s">
        <v>1852</v>
      </c>
      <c r="H136" s="4" t="s">
        <v>1853</v>
      </c>
      <c r="I136" s="4" t="s">
        <v>1854</v>
      </c>
      <c r="J136" s="4" t="s">
        <v>1855</v>
      </c>
      <c r="K136" s="5" t="str">
        <f>HYPERLINK("https://website.cs.vt.edu/research/Seminars/Ruizhe_Zhang.html","https://website.cs.vt.edu/research/Seminars/Ruizhe_Zhang.html")</f>
        <v>https://website.cs.vt.edu/research/Seminars/Ruizhe_Zhang.html</v>
      </c>
      <c r="L136" s="4" t="s">
        <v>1856</v>
      </c>
      <c r="M136" s="4">
        <v>1.0</v>
      </c>
      <c r="N136" s="4">
        <v>1.0</v>
      </c>
      <c r="O136" s="4">
        <v>0.0</v>
      </c>
      <c r="P136" s="4">
        <v>0.0</v>
      </c>
      <c r="Q136" s="4">
        <v>2.0</v>
      </c>
      <c r="R136" s="4">
        <v>2.0</v>
      </c>
      <c r="S136" s="4">
        <v>0.0</v>
      </c>
      <c r="T136" s="4"/>
    </row>
    <row r="137" ht="15.75" customHeight="1">
      <c r="A137" s="6" t="s">
        <v>16</v>
      </c>
      <c r="B137" s="6" t="s">
        <v>43</v>
      </c>
      <c r="C137" s="6" t="s">
        <v>1203</v>
      </c>
      <c r="D137" s="6" t="s">
        <v>54</v>
      </c>
      <c r="E137" s="6">
        <v>2.0</v>
      </c>
      <c r="F137" s="6" t="s">
        <v>1201</v>
      </c>
      <c r="G137" s="6" t="s">
        <v>1857</v>
      </c>
      <c r="H137" s="6" t="s">
        <v>1858</v>
      </c>
      <c r="I137" s="6" t="s">
        <v>1859</v>
      </c>
      <c r="J137" s="6" t="s">
        <v>1860</v>
      </c>
      <c r="K137" s="7" t="str">
        <f>HYPERLINK("https://website.cs.vt.edu/research/Seminars/Sainyam-Galhotra.html","https://website.cs.vt.edu/research/Seminars/Sainyam-Galhotra.html")</f>
        <v>https://website.cs.vt.edu/research/Seminars/Sainyam-Galhotra.html</v>
      </c>
      <c r="L137" s="6" t="s">
        <v>1861</v>
      </c>
      <c r="M137" s="6">
        <v>1.0</v>
      </c>
      <c r="N137" s="6">
        <v>1.0</v>
      </c>
      <c r="O137" s="6">
        <v>0.0</v>
      </c>
      <c r="P137" s="6">
        <v>0.0</v>
      </c>
      <c r="Q137" s="6">
        <v>2.0</v>
      </c>
      <c r="R137" s="6">
        <v>2.0</v>
      </c>
      <c r="S137" s="6">
        <v>0.0</v>
      </c>
      <c r="T137" s="6"/>
    </row>
    <row r="138" ht="15.75" customHeight="1">
      <c r="A138" s="4" t="s">
        <v>16</v>
      </c>
      <c r="B138" s="4" t="s">
        <v>43</v>
      </c>
      <c r="C138" s="4" t="s">
        <v>1203</v>
      </c>
      <c r="D138" s="4" t="s">
        <v>54</v>
      </c>
      <c r="E138" s="4">
        <v>2.0</v>
      </c>
      <c r="F138" s="4" t="s">
        <v>1201</v>
      </c>
      <c r="G138" s="4" t="s">
        <v>1862</v>
      </c>
      <c r="H138" s="4" t="s">
        <v>1863</v>
      </c>
      <c r="I138" s="4" t="s">
        <v>1864</v>
      </c>
      <c r="J138" s="4" t="s">
        <v>1865</v>
      </c>
      <c r="K138" s="5" t="str">
        <f>HYPERLINK("https://website.cs.vt.edu/research/Seminars/Sam-Noh.html","https://website.cs.vt.edu/research/Seminars/Sam-Noh.html")</f>
        <v>https://website.cs.vt.edu/research/Seminars/Sam-Noh.html</v>
      </c>
      <c r="L138" s="4" t="s">
        <v>1866</v>
      </c>
      <c r="M138" s="4">
        <v>1.0</v>
      </c>
      <c r="N138" s="4">
        <v>1.0</v>
      </c>
      <c r="O138" s="4">
        <v>0.0</v>
      </c>
      <c r="P138" s="4">
        <v>0.0</v>
      </c>
      <c r="Q138" s="4">
        <v>1.0</v>
      </c>
      <c r="R138" s="4">
        <v>2.0</v>
      </c>
      <c r="S138" s="4">
        <v>0.0</v>
      </c>
      <c r="T138" s="4"/>
    </row>
    <row r="139" ht="15.75" customHeight="1">
      <c r="A139" s="6" t="s">
        <v>16</v>
      </c>
      <c r="B139" s="6" t="s">
        <v>43</v>
      </c>
      <c r="C139" s="6" t="s">
        <v>1203</v>
      </c>
      <c r="D139" s="6" t="s">
        <v>54</v>
      </c>
      <c r="E139" s="6">
        <v>2.0</v>
      </c>
      <c r="F139" s="6" t="s">
        <v>1201</v>
      </c>
      <c r="G139" s="6" t="s">
        <v>1867</v>
      </c>
      <c r="H139" s="6" t="s">
        <v>1868</v>
      </c>
      <c r="I139" s="6" t="s">
        <v>1869</v>
      </c>
      <c r="J139" s="6" t="s">
        <v>1870</v>
      </c>
      <c r="K139" s="7" t="str">
        <f>HYPERLINK("https://website.cs.vt.edu/research/Seminars/Sam_Noh.html","https://website.cs.vt.edu/research/Seminars/Sam_Noh.html")</f>
        <v>https://website.cs.vt.edu/research/Seminars/Sam_Noh.html</v>
      </c>
      <c r="L139" s="6" t="s">
        <v>1871</v>
      </c>
      <c r="M139" s="6">
        <v>1.0</v>
      </c>
      <c r="N139" s="6">
        <v>1.0</v>
      </c>
      <c r="O139" s="6">
        <v>0.0</v>
      </c>
      <c r="P139" s="6">
        <v>0.0</v>
      </c>
      <c r="Q139" s="6">
        <v>2.0</v>
      </c>
      <c r="R139" s="6">
        <v>2.0</v>
      </c>
      <c r="S139" s="6">
        <v>0.0</v>
      </c>
      <c r="T139" s="6"/>
    </row>
    <row r="140" ht="15.75" customHeight="1">
      <c r="A140" s="4" t="s">
        <v>16</v>
      </c>
      <c r="B140" s="4" t="s">
        <v>43</v>
      </c>
      <c r="C140" s="4" t="s">
        <v>1203</v>
      </c>
      <c r="D140" s="4" t="s">
        <v>54</v>
      </c>
      <c r="E140" s="4">
        <v>2.0</v>
      </c>
      <c r="F140" s="4" t="s">
        <v>1201</v>
      </c>
      <c r="G140" s="4" t="s">
        <v>1872</v>
      </c>
      <c r="H140" s="4" t="s">
        <v>1873</v>
      </c>
      <c r="I140" s="4" t="s">
        <v>1874</v>
      </c>
      <c r="J140" s="4" t="s">
        <v>1875</v>
      </c>
      <c r="K140" s="5" t="str">
        <f>HYPERLINK("https://website.cs.vt.edu/research/Seminars/Sanmay_Das.html","https://website.cs.vt.edu/research/Seminars/Sanmay_Das.html")</f>
        <v>https://website.cs.vt.edu/research/Seminars/Sanmay_Das.html</v>
      </c>
      <c r="L140" s="4" t="s">
        <v>1876</v>
      </c>
      <c r="M140" s="4">
        <v>1.0</v>
      </c>
      <c r="N140" s="4">
        <v>1.0</v>
      </c>
      <c r="O140" s="4">
        <v>0.0</v>
      </c>
      <c r="P140" s="4">
        <v>1.0</v>
      </c>
      <c r="Q140" s="4">
        <v>2.0</v>
      </c>
      <c r="R140" s="4">
        <v>3.0</v>
      </c>
      <c r="S140" s="4">
        <v>0.0</v>
      </c>
      <c r="T140" s="4"/>
    </row>
    <row r="141" ht="15.75" customHeight="1">
      <c r="A141" s="6" t="s">
        <v>16</v>
      </c>
      <c r="B141" s="6" t="s">
        <v>43</v>
      </c>
      <c r="C141" s="6" t="s">
        <v>1203</v>
      </c>
      <c r="D141" s="6" t="s">
        <v>54</v>
      </c>
      <c r="E141" s="6">
        <v>2.0</v>
      </c>
      <c r="F141" s="6" t="s">
        <v>1201</v>
      </c>
      <c r="G141" s="6" t="s">
        <v>1877</v>
      </c>
      <c r="H141" s="6" t="s">
        <v>1878</v>
      </c>
      <c r="I141" s="6" t="s">
        <v>1879</v>
      </c>
      <c r="J141" s="6" t="s">
        <v>1880</v>
      </c>
      <c r="K141" s="7" t="str">
        <f>HYPERLINK("https://website.cs.vt.edu/research/Seminars/Sayantani_Basu.html","https://website.cs.vt.edu/research/Seminars/Sayantani_Basu.html")</f>
        <v>https://website.cs.vt.edu/research/Seminars/Sayantani_Basu.html</v>
      </c>
      <c r="L141" s="6" t="s">
        <v>1881</v>
      </c>
      <c r="M141" s="6">
        <v>1.0</v>
      </c>
      <c r="N141" s="6">
        <v>1.0</v>
      </c>
      <c r="O141" s="6">
        <v>0.0</v>
      </c>
      <c r="P141" s="6">
        <v>0.0</v>
      </c>
      <c r="Q141" s="6">
        <v>2.0</v>
      </c>
      <c r="R141" s="6">
        <v>2.0</v>
      </c>
      <c r="S141" s="6">
        <v>0.0</v>
      </c>
      <c r="T141" s="6"/>
    </row>
    <row r="142" ht="15.75" customHeight="1">
      <c r="A142" s="4" t="s">
        <v>16</v>
      </c>
      <c r="B142" s="4" t="s">
        <v>43</v>
      </c>
      <c r="C142" s="4" t="s">
        <v>1203</v>
      </c>
      <c r="D142" s="4" t="s">
        <v>54</v>
      </c>
      <c r="E142" s="4">
        <v>2.0</v>
      </c>
      <c r="F142" s="4" t="s">
        <v>1201</v>
      </c>
      <c r="G142" s="4" t="s">
        <v>1882</v>
      </c>
      <c r="H142" s="4" t="s">
        <v>1883</v>
      </c>
      <c r="I142" s="4" t="s">
        <v>1884</v>
      </c>
      <c r="J142" s="4" t="s">
        <v>1885</v>
      </c>
      <c r="K142" s="5" t="str">
        <f>HYPERLINK("https://website.cs.vt.edu/research/Seminars/Sehrish_Nizamani.html","https://website.cs.vt.edu/research/Seminars/Sehrish_Nizamani.html")</f>
        <v>https://website.cs.vt.edu/research/Seminars/Sehrish_Nizamani.html</v>
      </c>
      <c r="L142" s="4" t="s">
        <v>1886</v>
      </c>
      <c r="M142" s="4">
        <v>1.0</v>
      </c>
      <c r="N142" s="4">
        <v>1.0</v>
      </c>
      <c r="O142" s="4">
        <v>0.0</v>
      </c>
      <c r="P142" s="4">
        <v>0.0</v>
      </c>
      <c r="Q142" s="4">
        <v>2.0</v>
      </c>
      <c r="R142" s="4">
        <v>2.0</v>
      </c>
      <c r="S142" s="4">
        <v>0.0</v>
      </c>
      <c r="T142" s="4"/>
    </row>
    <row r="143" ht="15.75" customHeight="1">
      <c r="A143" s="6" t="s">
        <v>16</v>
      </c>
      <c r="B143" s="6" t="s">
        <v>43</v>
      </c>
      <c r="C143" s="6" t="s">
        <v>1203</v>
      </c>
      <c r="D143" s="6" t="s">
        <v>54</v>
      </c>
      <c r="E143" s="6">
        <v>2.0</v>
      </c>
      <c r="F143" s="6" t="s">
        <v>1201</v>
      </c>
      <c r="G143" s="6" t="s">
        <v>1887</v>
      </c>
      <c r="H143" s="6" t="s">
        <v>1888</v>
      </c>
      <c r="I143" s="6" t="s">
        <v>1889</v>
      </c>
      <c r="J143" s="6" t="s">
        <v>1890</v>
      </c>
      <c r="K143" s="7" t="str">
        <f>HYPERLINK("https://website.cs.vt.edu/research/Seminars/Senjuti_Basu-Roy.html","https://website.cs.vt.edu/research/Seminars/Senjuti_Basu-Roy.html")</f>
        <v>https://website.cs.vt.edu/research/Seminars/Senjuti_Basu-Roy.html</v>
      </c>
      <c r="L143" s="6" t="s">
        <v>1891</v>
      </c>
      <c r="M143" s="6">
        <v>1.0</v>
      </c>
      <c r="N143" s="6">
        <v>1.0</v>
      </c>
      <c r="O143" s="6">
        <v>0.0</v>
      </c>
      <c r="P143" s="6">
        <v>0.0</v>
      </c>
      <c r="Q143" s="6">
        <v>2.0</v>
      </c>
      <c r="R143" s="6">
        <v>3.0</v>
      </c>
      <c r="S143" s="6">
        <v>0.0</v>
      </c>
      <c r="T143" s="6"/>
    </row>
    <row r="144" ht="15.75" customHeight="1">
      <c r="A144" s="4" t="s">
        <v>16</v>
      </c>
      <c r="B144" s="4" t="s">
        <v>43</v>
      </c>
      <c r="C144" s="4" t="s">
        <v>1203</v>
      </c>
      <c r="D144" s="4" t="s">
        <v>54</v>
      </c>
      <c r="E144" s="4">
        <v>2.0</v>
      </c>
      <c r="F144" s="4" t="s">
        <v>1201</v>
      </c>
      <c r="G144" s="4" t="s">
        <v>1892</v>
      </c>
      <c r="H144" s="4" t="s">
        <v>1893</v>
      </c>
      <c r="I144" s="4" t="s">
        <v>1894</v>
      </c>
      <c r="J144" s="4" t="s">
        <v>1895</v>
      </c>
      <c r="K144" s="5" t="str">
        <f>HYPERLINK("https://website.cs.vt.edu/research/Seminars/Sha_Yi.html","https://website.cs.vt.edu/research/Seminars/Sha_Yi.html")</f>
        <v>https://website.cs.vt.edu/research/Seminars/Sha_Yi.html</v>
      </c>
      <c r="L144" s="4" t="s">
        <v>1896</v>
      </c>
      <c r="M144" s="4">
        <v>1.0</v>
      </c>
      <c r="N144" s="4">
        <v>1.0</v>
      </c>
      <c r="O144" s="4">
        <v>0.0</v>
      </c>
      <c r="P144" s="4">
        <v>0.0</v>
      </c>
      <c r="Q144" s="4">
        <v>2.0</v>
      </c>
      <c r="R144" s="4">
        <v>2.0</v>
      </c>
      <c r="S144" s="4">
        <v>0.0</v>
      </c>
      <c r="T144" s="4"/>
    </row>
    <row r="145" ht="15.75" customHeight="1">
      <c r="A145" s="6" t="s">
        <v>16</v>
      </c>
      <c r="B145" s="6" t="s">
        <v>43</v>
      </c>
      <c r="C145" s="6" t="s">
        <v>1203</v>
      </c>
      <c r="D145" s="6" t="s">
        <v>54</v>
      </c>
      <c r="E145" s="6">
        <v>2.0</v>
      </c>
      <c r="F145" s="6" t="s">
        <v>1201</v>
      </c>
      <c r="G145" s="6" t="s">
        <v>1897</v>
      </c>
      <c r="H145" s="6" t="s">
        <v>1898</v>
      </c>
      <c r="I145" s="6" t="s">
        <v>1899</v>
      </c>
      <c r="J145" s="6" t="s">
        <v>1900</v>
      </c>
      <c r="K145" s="7" t="str">
        <f>HYPERLINK("https://website.cs.vt.edu/research/Seminars/Shashank_Sonkar.html","https://website.cs.vt.edu/research/Seminars/Shashank_Sonkar.html")</f>
        <v>https://website.cs.vt.edu/research/Seminars/Shashank_Sonkar.html</v>
      </c>
      <c r="L145" s="6" t="s">
        <v>1901</v>
      </c>
      <c r="M145" s="6">
        <v>1.0</v>
      </c>
      <c r="N145" s="6">
        <v>1.0</v>
      </c>
      <c r="O145" s="6">
        <v>0.0</v>
      </c>
      <c r="P145" s="6">
        <v>0.0</v>
      </c>
      <c r="Q145" s="6">
        <v>2.0</v>
      </c>
      <c r="R145" s="6">
        <v>2.0</v>
      </c>
      <c r="S145" s="6">
        <v>0.0</v>
      </c>
      <c r="T145" s="6"/>
    </row>
    <row r="146" ht="15.75" customHeight="1">
      <c r="A146" s="4" t="s">
        <v>16</v>
      </c>
      <c r="B146" s="4" t="s">
        <v>43</v>
      </c>
      <c r="C146" s="4" t="s">
        <v>1203</v>
      </c>
      <c r="D146" s="4" t="s">
        <v>54</v>
      </c>
      <c r="E146" s="4">
        <v>2.0</v>
      </c>
      <c r="F146" s="4" t="s">
        <v>1201</v>
      </c>
      <c r="G146" s="4" t="s">
        <v>1902</v>
      </c>
      <c r="H146" s="4" t="s">
        <v>1903</v>
      </c>
      <c r="I146" s="4" t="s">
        <v>1904</v>
      </c>
      <c r="J146" s="4" t="s">
        <v>1905</v>
      </c>
      <c r="K146" s="5" t="str">
        <f>HYPERLINK("https://website.cs.vt.edu/research/Seminars/Shengwei_An.html","https://website.cs.vt.edu/research/Seminars/Shengwei_An.html")</f>
        <v>https://website.cs.vt.edu/research/Seminars/Shengwei_An.html</v>
      </c>
      <c r="L146" s="4" t="s">
        <v>1906</v>
      </c>
      <c r="M146" s="4">
        <v>1.0</v>
      </c>
      <c r="N146" s="4">
        <v>1.0</v>
      </c>
      <c r="O146" s="4">
        <v>0.0</v>
      </c>
      <c r="P146" s="4">
        <v>0.0</v>
      </c>
      <c r="Q146" s="4">
        <v>2.0</v>
      </c>
      <c r="R146" s="4">
        <v>2.0</v>
      </c>
      <c r="S146" s="4">
        <v>0.0</v>
      </c>
      <c r="T146" s="4"/>
    </row>
    <row r="147" ht="15.75" customHeight="1">
      <c r="A147" s="6" t="s">
        <v>16</v>
      </c>
      <c r="B147" s="6" t="s">
        <v>43</v>
      </c>
      <c r="C147" s="6" t="s">
        <v>1203</v>
      </c>
      <c r="D147" s="6" t="s">
        <v>54</v>
      </c>
      <c r="E147" s="6">
        <v>2.0</v>
      </c>
      <c r="F147" s="6" t="s">
        <v>1201</v>
      </c>
      <c r="G147" s="6" t="s">
        <v>1907</v>
      </c>
      <c r="H147" s="6" t="s">
        <v>1908</v>
      </c>
      <c r="I147" s="6" t="s">
        <v>1909</v>
      </c>
      <c r="J147" s="6" t="s">
        <v>1910</v>
      </c>
      <c r="K147" s="7" t="str">
        <f>HYPERLINK("https://website.cs.vt.edu/research/Seminars/Simone_Silvestri.html","https://website.cs.vt.edu/research/Seminars/Simone_Silvestri.html")</f>
        <v>https://website.cs.vt.edu/research/Seminars/Simone_Silvestri.html</v>
      </c>
      <c r="L147" s="6" t="s">
        <v>1911</v>
      </c>
      <c r="M147" s="6">
        <v>1.0</v>
      </c>
      <c r="N147" s="6">
        <v>1.0</v>
      </c>
      <c r="O147" s="6">
        <v>0.0</v>
      </c>
      <c r="P147" s="6">
        <v>0.0</v>
      </c>
      <c r="Q147" s="6">
        <v>2.0</v>
      </c>
      <c r="R147" s="6">
        <v>2.0</v>
      </c>
      <c r="S147" s="6">
        <v>0.0</v>
      </c>
      <c r="T147" s="6"/>
    </row>
    <row r="148" ht="15.75" customHeight="1">
      <c r="A148" s="4" t="s">
        <v>16</v>
      </c>
      <c r="B148" s="4" t="s">
        <v>43</v>
      </c>
      <c r="C148" s="4" t="s">
        <v>1203</v>
      </c>
      <c r="D148" s="4" t="s">
        <v>54</v>
      </c>
      <c r="E148" s="4">
        <v>2.0</v>
      </c>
      <c r="F148" s="4" t="s">
        <v>1201</v>
      </c>
      <c r="G148" s="4" t="s">
        <v>1912</v>
      </c>
      <c r="H148" s="4" t="s">
        <v>1913</v>
      </c>
      <c r="I148" s="4" t="s">
        <v>1914</v>
      </c>
      <c r="J148" s="4" t="s">
        <v>1915</v>
      </c>
      <c r="K148" s="5" t="str">
        <f>HYPERLINK("https://website.cs.vt.edu/research/Seminars/Simone_Silvestri1.html","https://website.cs.vt.edu/research/Seminars/Simone_Silvestri1.html")</f>
        <v>https://website.cs.vt.edu/research/Seminars/Simone_Silvestri1.html</v>
      </c>
      <c r="L148" s="4" t="s">
        <v>1916</v>
      </c>
      <c r="M148" s="4">
        <v>1.0</v>
      </c>
      <c r="N148" s="4">
        <v>1.0</v>
      </c>
      <c r="O148" s="4">
        <v>0.0</v>
      </c>
      <c r="P148" s="4">
        <v>0.0</v>
      </c>
      <c r="Q148" s="4">
        <v>2.0</v>
      </c>
      <c r="R148" s="4">
        <v>2.0</v>
      </c>
      <c r="S148" s="4">
        <v>0.0</v>
      </c>
      <c r="T148" s="4"/>
    </row>
    <row r="149" ht="15.75" customHeight="1">
      <c r="A149" s="6" t="s">
        <v>16</v>
      </c>
      <c r="B149" s="6" t="s">
        <v>43</v>
      </c>
      <c r="C149" s="6" t="s">
        <v>1203</v>
      </c>
      <c r="D149" s="6" t="s">
        <v>54</v>
      </c>
      <c r="E149" s="6">
        <v>2.0</v>
      </c>
      <c r="F149" s="6" t="s">
        <v>1201</v>
      </c>
      <c r="G149" s="6" t="s">
        <v>1917</v>
      </c>
      <c r="H149" s="6" t="s">
        <v>1918</v>
      </c>
      <c r="I149" s="6" t="s">
        <v>1919</v>
      </c>
      <c r="J149" s="6" t="s">
        <v>1920</v>
      </c>
      <c r="K149" s="7" t="str">
        <f>HYPERLINK("https://website.cs.vt.edu/research/Seminars/Subigya_Nepal.html","https://website.cs.vt.edu/research/Seminars/Subigya_Nepal.html")</f>
        <v>https://website.cs.vt.edu/research/Seminars/Subigya_Nepal.html</v>
      </c>
      <c r="L149" s="6" t="s">
        <v>1921</v>
      </c>
      <c r="M149" s="6">
        <v>1.0</v>
      </c>
      <c r="N149" s="6">
        <v>1.0</v>
      </c>
      <c r="O149" s="6">
        <v>0.0</v>
      </c>
      <c r="P149" s="6">
        <v>1.0</v>
      </c>
      <c r="Q149" s="6">
        <v>2.0</v>
      </c>
      <c r="R149" s="6">
        <v>2.0</v>
      </c>
      <c r="S149" s="6">
        <v>0.0</v>
      </c>
      <c r="T149" s="6"/>
    </row>
    <row r="150" ht="15.75" customHeight="1">
      <c r="A150" s="4" t="s">
        <v>16</v>
      </c>
      <c r="B150" s="4" t="s">
        <v>43</v>
      </c>
      <c r="C150" s="4" t="s">
        <v>1203</v>
      </c>
      <c r="D150" s="4" t="s">
        <v>54</v>
      </c>
      <c r="E150" s="4">
        <v>2.0</v>
      </c>
      <c r="F150" s="4" t="s">
        <v>1201</v>
      </c>
      <c r="G150" s="4" t="s">
        <v>1922</v>
      </c>
      <c r="H150" s="4" t="s">
        <v>1923</v>
      </c>
      <c r="I150" s="4" t="s">
        <v>1924</v>
      </c>
      <c r="J150" s="4" t="s">
        <v>1925</v>
      </c>
      <c r="K150" s="5" t="str">
        <f>HYPERLINK("https://website.cs.vt.edu/research/Seminars/Sumeet-Khatri.html","https://website.cs.vt.edu/research/Seminars/Sumeet-Khatri.html")</f>
        <v>https://website.cs.vt.edu/research/Seminars/Sumeet-Khatri.html</v>
      </c>
      <c r="L150" s="4" t="s">
        <v>1926</v>
      </c>
      <c r="M150" s="4">
        <v>1.0</v>
      </c>
      <c r="N150" s="4">
        <v>1.0</v>
      </c>
      <c r="O150" s="4">
        <v>0.0</v>
      </c>
      <c r="P150" s="4">
        <v>1.0</v>
      </c>
      <c r="Q150" s="4">
        <v>2.0</v>
      </c>
      <c r="R150" s="4">
        <v>2.0</v>
      </c>
      <c r="S150" s="4">
        <v>0.0</v>
      </c>
      <c r="T150" s="4"/>
    </row>
    <row r="151" ht="15.75" customHeight="1">
      <c r="A151" s="6" t="s">
        <v>16</v>
      </c>
      <c r="B151" s="6" t="s">
        <v>43</v>
      </c>
      <c r="C151" s="6" t="s">
        <v>1203</v>
      </c>
      <c r="D151" s="6" t="s">
        <v>54</v>
      </c>
      <c r="E151" s="6">
        <v>2.0</v>
      </c>
      <c r="F151" s="6" t="s">
        <v>1201</v>
      </c>
      <c r="G151" s="6" t="s">
        <v>1927</v>
      </c>
      <c r="H151" s="6" t="s">
        <v>1928</v>
      </c>
      <c r="I151" s="6" t="s">
        <v>1929</v>
      </c>
      <c r="J151" s="6" t="s">
        <v>1930</v>
      </c>
      <c r="K151" s="7" t="str">
        <f>HYPERLINK("https://website.cs.vt.edu/research/Seminars/Swetha_Rajaram.html","https://website.cs.vt.edu/research/Seminars/Swetha_Rajaram.html")</f>
        <v>https://website.cs.vt.edu/research/Seminars/Swetha_Rajaram.html</v>
      </c>
      <c r="L151" s="6" t="s">
        <v>1931</v>
      </c>
      <c r="M151" s="6">
        <v>1.0</v>
      </c>
      <c r="N151" s="6">
        <v>1.0</v>
      </c>
      <c r="O151" s="6">
        <v>0.0</v>
      </c>
      <c r="P151" s="6">
        <v>1.0</v>
      </c>
      <c r="Q151" s="6">
        <v>2.0</v>
      </c>
      <c r="R151" s="6">
        <v>2.0</v>
      </c>
      <c r="S151" s="6">
        <v>0.0</v>
      </c>
      <c r="T151" s="6"/>
    </row>
    <row r="152" ht="15.75" customHeight="1">
      <c r="A152" s="4" t="s">
        <v>16</v>
      </c>
      <c r="B152" s="4" t="s">
        <v>43</v>
      </c>
      <c r="C152" s="4" t="s">
        <v>1203</v>
      </c>
      <c r="D152" s="4" t="s">
        <v>54</v>
      </c>
      <c r="E152" s="4">
        <v>2.0</v>
      </c>
      <c r="F152" s="4" t="s">
        <v>1201</v>
      </c>
      <c r="G152" s="4" t="s">
        <v>1932</v>
      </c>
      <c r="H152" s="4" t="s">
        <v>1933</v>
      </c>
      <c r="I152" s="4" t="s">
        <v>1934</v>
      </c>
      <c r="J152" s="4" t="s">
        <v>1935</v>
      </c>
      <c r="K152" s="5" t="str">
        <f>HYPERLINK("https://website.cs.vt.edu/research/Seminars/tm_murali.html","https://website.cs.vt.edu/research/Seminars/tm_murali.html")</f>
        <v>https://website.cs.vt.edu/research/Seminars/tm_murali.html</v>
      </c>
      <c r="L152" s="4" t="s">
        <v>1936</v>
      </c>
      <c r="M152" s="4">
        <v>1.0</v>
      </c>
      <c r="N152" s="4">
        <v>1.0</v>
      </c>
      <c r="O152" s="4">
        <v>0.0</v>
      </c>
      <c r="P152" s="4">
        <v>1.0</v>
      </c>
      <c r="Q152" s="4">
        <v>2.0</v>
      </c>
      <c r="R152" s="4">
        <v>2.0</v>
      </c>
      <c r="S152" s="4">
        <v>0.0</v>
      </c>
      <c r="T152" s="4"/>
    </row>
    <row r="153" ht="15.75" customHeight="1">
      <c r="A153" s="6" t="s">
        <v>16</v>
      </c>
      <c r="B153" s="6" t="s">
        <v>43</v>
      </c>
      <c r="C153" s="6" t="s">
        <v>1203</v>
      </c>
      <c r="D153" s="6" t="s">
        <v>54</v>
      </c>
      <c r="E153" s="6">
        <v>2.0</v>
      </c>
      <c r="F153" s="6" t="s">
        <v>1201</v>
      </c>
      <c r="G153" s="6" t="s">
        <v>1937</v>
      </c>
      <c r="H153" s="6" t="s">
        <v>1938</v>
      </c>
      <c r="I153" s="6" t="s">
        <v>1939</v>
      </c>
      <c r="J153" s="6" t="s">
        <v>1940</v>
      </c>
      <c r="K153" s="7" t="str">
        <f>HYPERLINK("https://website.cs.vt.edu/research/Seminars/Vanessa_Cedeno-Mieles.html","https://website.cs.vt.edu/research/Seminars/Vanessa_Cedeno-Mieles.html")</f>
        <v>https://website.cs.vt.edu/research/Seminars/Vanessa_Cedeno-Mieles.html</v>
      </c>
      <c r="L153" s="6" t="s">
        <v>1941</v>
      </c>
      <c r="M153" s="6">
        <v>1.0</v>
      </c>
      <c r="N153" s="6">
        <v>1.0</v>
      </c>
      <c r="O153" s="6">
        <v>0.0</v>
      </c>
      <c r="P153" s="6">
        <v>0.0</v>
      </c>
      <c r="Q153" s="6">
        <v>2.0</v>
      </c>
      <c r="R153" s="6">
        <v>2.0</v>
      </c>
      <c r="S153" s="6">
        <v>0.0</v>
      </c>
      <c r="T153" s="6"/>
    </row>
    <row r="154" ht="15.75" customHeight="1">
      <c r="A154" s="4" t="s">
        <v>16</v>
      </c>
      <c r="B154" s="4" t="s">
        <v>43</v>
      </c>
      <c r="C154" s="4" t="s">
        <v>1203</v>
      </c>
      <c r="D154" s="4" t="s">
        <v>54</v>
      </c>
      <c r="E154" s="4">
        <v>2.0</v>
      </c>
      <c r="F154" s="4" t="s">
        <v>1201</v>
      </c>
      <c r="G154" s="4" t="s">
        <v>1942</v>
      </c>
      <c r="H154" s="4" t="s">
        <v>1943</v>
      </c>
      <c r="I154" s="4" t="s">
        <v>1944</v>
      </c>
      <c r="J154" s="4" t="s">
        <v>1945</v>
      </c>
      <c r="K154" s="5" t="str">
        <f>HYPERLINK("https://website.cs.vt.edu/research/Seminars/Weitong_Zhang.html","https://website.cs.vt.edu/research/Seminars/Weitong_Zhang.html")</f>
        <v>https://website.cs.vt.edu/research/Seminars/Weitong_Zhang.html</v>
      </c>
      <c r="L154" s="4" t="s">
        <v>1946</v>
      </c>
      <c r="M154" s="4">
        <v>1.0</v>
      </c>
      <c r="N154" s="4">
        <v>1.0</v>
      </c>
      <c r="O154" s="4">
        <v>0.0</v>
      </c>
      <c r="P154" s="4">
        <v>0.0</v>
      </c>
      <c r="Q154" s="4">
        <v>2.0</v>
      </c>
      <c r="R154" s="4">
        <v>2.0</v>
      </c>
      <c r="S154" s="4">
        <v>0.0</v>
      </c>
      <c r="T154" s="4"/>
    </row>
    <row r="155" ht="15.75" customHeight="1">
      <c r="A155" s="6" t="s">
        <v>16</v>
      </c>
      <c r="B155" s="6" t="s">
        <v>43</v>
      </c>
      <c r="C155" s="6" t="s">
        <v>1203</v>
      </c>
      <c r="D155" s="6" t="s">
        <v>54</v>
      </c>
      <c r="E155" s="6">
        <v>2.0</v>
      </c>
      <c r="F155" s="6" t="s">
        <v>1201</v>
      </c>
      <c r="G155" s="6" t="s">
        <v>1947</v>
      </c>
      <c r="H155" s="6" t="s">
        <v>1948</v>
      </c>
      <c r="I155" s="6" t="s">
        <v>1949</v>
      </c>
      <c r="J155" s="6" t="s">
        <v>1950</v>
      </c>
      <c r="K155" s="7" t="str">
        <f>HYPERLINK("https://website.cs.vt.edu/research/Seminars/Weixin_Liang.html","https://website.cs.vt.edu/research/Seminars/Weixin_Liang.html")</f>
        <v>https://website.cs.vt.edu/research/Seminars/Weixin_Liang.html</v>
      </c>
      <c r="L155" s="6" t="s">
        <v>1951</v>
      </c>
      <c r="M155" s="6">
        <v>1.0</v>
      </c>
      <c r="N155" s="6">
        <v>1.0</v>
      </c>
      <c r="O155" s="6">
        <v>0.0</v>
      </c>
      <c r="P155" s="6">
        <v>0.0</v>
      </c>
      <c r="Q155" s="6">
        <v>2.0</v>
      </c>
      <c r="R155" s="6">
        <v>2.0</v>
      </c>
      <c r="S155" s="6">
        <v>0.0</v>
      </c>
      <c r="T155" s="6"/>
    </row>
    <row r="156" ht="15.75" customHeight="1">
      <c r="A156" s="4" t="s">
        <v>16</v>
      </c>
      <c r="B156" s="4" t="s">
        <v>43</v>
      </c>
      <c r="C156" s="4" t="s">
        <v>1203</v>
      </c>
      <c r="D156" s="4" t="s">
        <v>54</v>
      </c>
      <c r="E156" s="4">
        <v>2.0</v>
      </c>
      <c r="F156" s="4" t="s">
        <v>1201</v>
      </c>
      <c r="G156" s="4" t="s">
        <v>1952</v>
      </c>
      <c r="H156" s="4" t="s">
        <v>1953</v>
      </c>
      <c r="I156" s="4" t="s">
        <v>1954</v>
      </c>
      <c r="J156" s="4" t="s">
        <v>1955</v>
      </c>
      <c r="K156" s="5" t="str">
        <f>HYPERLINK("https://website.cs.vt.edu/research/Seminars/Weiyu_Liu.html","https://website.cs.vt.edu/research/Seminars/Weiyu_Liu.html")</f>
        <v>https://website.cs.vt.edu/research/Seminars/Weiyu_Liu.html</v>
      </c>
      <c r="L156" s="4" t="s">
        <v>1956</v>
      </c>
      <c r="M156" s="4">
        <v>1.0</v>
      </c>
      <c r="N156" s="4">
        <v>1.0</v>
      </c>
      <c r="O156" s="4">
        <v>0.0</v>
      </c>
      <c r="P156" s="4">
        <v>0.0</v>
      </c>
      <c r="Q156" s="4">
        <v>2.0</v>
      </c>
      <c r="R156" s="4">
        <v>3.0</v>
      </c>
      <c r="S156" s="4">
        <v>0.0</v>
      </c>
      <c r="T156" s="4"/>
    </row>
    <row r="157" ht="15.75" customHeight="1">
      <c r="A157" s="6" t="s">
        <v>16</v>
      </c>
      <c r="B157" s="6" t="s">
        <v>43</v>
      </c>
      <c r="C157" s="6" t="s">
        <v>1203</v>
      </c>
      <c r="D157" s="6" t="s">
        <v>54</v>
      </c>
      <c r="E157" s="6">
        <v>2.0</v>
      </c>
      <c r="F157" s="6" t="s">
        <v>1201</v>
      </c>
      <c r="G157" s="6" t="s">
        <v>1957</v>
      </c>
      <c r="H157" s="6" t="s">
        <v>1958</v>
      </c>
      <c r="I157" s="6" t="s">
        <v>1959</v>
      </c>
      <c r="J157" s="6" t="s">
        <v>1960</v>
      </c>
      <c r="K157" s="7" t="str">
        <f>HYPERLINK("https://website.cs.vt.edu/research/Seminars/Wenbo_Guo.html","https://website.cs.vt.edu/research/Seminars/Wenbo_Guo.html")</f>
        <v>https://website.cs.vt.edu/research/Seminars/Wenbo_Guo.html</v>
      </c>
      <c r="L157" s="6" t="s">
        <v>1961</v>
      </c>
      <c r="M157" s="6">
        <v>1.0</v>
      </c>
      <c r="N157" s="6">
        <v>1.0</v>
      </c>
      <c r="O157" s="6">
        <v>0.0</v>
      </c>
      <c r="P157" s="6">
        <v>1.0</v>
      </c>
      <c r="Q157" s="6">
        <v>2.0</v>
      </c>
      <c r="R157" s="6">
        <v>2.0</v>
      </c>
      <c r="S157" s="6">
        <v>0.0</v>
      </c>
      <c r="T157" s="6"/>
    </row>
    <row r="158" ht="15.75" customHeight="1">
      <c r="A158" s="4" t="s">
        <v>16</v>
      </c>
      <c r="B158" s="4" t="s">
        <v>43</v>
      </c>
      <c r="C158" s="4" t="s">
        <v>1203</v>
      </c>
      <c r="D158" s="4" t="s">
        <v>54</v>
      </c>
      <c r="E158" s="4">
        <v>2.0</v>
      </c>
      <c r="F158" s="4" t="s">
        <v>1201</v>
      </c>
      <c r="G158" s="4" t="s">
        <v>1962</v>
      </c>
      <c r="H158" s="4" t="s">
        <v>1963</v>
      </c>
      <c r="I158" s="4" t="s">
        <v>1964</v>
      </c>
      <c r="J158" s="4" t="s">
        <v>1965</v>
      </c>
      <c r="K158" s="5" t="str">
        <f>HYPERLINK("https://website.cs.vt.edu/research/Seminars/Wenhan_Dai0.html","https://website.cs.vt.edu/research/Seminars/Wenhan_Dai0.html")</f>
        <v>https://website.cs.vt.edu/research/Seminars/Wenhan_Dai0.html</v>
      </c>
      <c r="L158" s="4" t="s">
        <v>1966</v>
      </c>
      <c r="M158" s="4">
        <v>1.0</v>
      </c>
      <c r="N158" s="4">
        <v>1.0</v>
      </c>
      <c r="O158" s="4">
        <v>0.0</v>
      </c>
      <c r="P158" s="4">
        <v>0.0</v>
      </c>
      <c r="Q158" s="4">
        <v>2.0</v>
      </c>
      <c r="R158" s="4">
        <v>2.0</v>
      </c>
      <c r="S158" s="4">
        <v>0.0</v>
      </c>
      <c r="T158" s="4"/>
    </row>
    <row r="159" ht="15.75" customHeight="1">
      <c r="A159" s="6" t="s">
        <v>16</v>
      </c>
      <c r="B159" s="6" t="s">
        <v>43</v>
      </c>
      <c r="C159" s="6" t="s">
        <v>1203</v>
      </c>
      <c r="D159" s="6" t="s">
        <v>54</v>
      </c>
      <c r="E159" s="6">
        <v>2.0</v>
      </c>
      <c r="F159" s="6" t="s">
        <v>1201</v>
      </c>
      <c r="G159" s="6" t="s">
        <v>1967</v>
      </c>
      <c r="H159" s="6" t="s">
        <v>1968</v>
      </c>
      <c r="I159" s="6" t="s">
        <v>1969</v>
      </c>
      <c r="J159" s="6" t="s">
        <v>1970</v>
      </c>
      <c r="K159" s="7" t="str">
        <f>HYPERLINK("https://website.cs.vt.edu/research/Seminars/William-Moses.html","https://website.cs.vt.edu/research/Seminars/William-Moses.html")</f>
        <v>https://website.cs.vt.edu/research/Seminars/William-Moses.html</v>
      </c>
      <c r="L159" s="6" t="s">
        <v>1971</v>
      </c>
      <c r="M159" s="6">
        <v>1.0</v>
      </c>
      <c r="N159" s="6">
        <v>1.0</v>
      </c>
      <c r="O159" s="6">
        <v>0.0</v>
      </c>
      <c r="P159" s="6">
        <v>1.0</v>
      </c>
      <c r="Q159" s="6">
        <v>2.0</v>
      </c>
      <c r="R159" s="6">
        <v>2.0</v>
      </c>
      <c r="S159" s="6">
        <v>0.0</v>
      </c>
      <c r="T159" s="6"/>
    </row>
    <row r="160" ht="15.75" customHeight="1">
      <c r="A160" s="4" t="s">
        <v>16</v>
      </c>
      <c r="B160" s="4" t="s">
        <v>43</v>
      </c>
      <c r="C160" s="4" t="s">
        <v>1203</v>
      </c>
      <c r="D160" s="4" t="s">
        <v>54</v>
      </c>
      <c r="E160" s="4">
        <v>2.0</v>
      </c>
      <c r="F160" s="4" t="s">
        <v>1201</v>
      </c>
      <c r="G160" s="4" t="s">
        <v>1972</v>
      </c>
      <c r="H160" s="4" t="s">
        <v>1973</v>
      </c>
      <c r="I160" s="4" t="s">
        <v>1974</v>
      </c>
      <c r="J160" s="4" t="s">
        <v>1975</v>
      </c>
      <c r="K160" s="5" t="str">
        <f>HYPERLINK("https://website.cs.vt.edu/research/Seminars/William_Godoy.html","https://website.cs.vt.edu/research/Seminars/William_Godoy.html")</f>
        <v>https://website.cs.vt.edu/research/Seminars/William_Godoy.html</v>
      </c>
      <c r="L160" s="4" t="s">
        <v>1976</v>
      </c>
      <c r="M160" s="4">
        <v>1.0</v>
      </c>
      <c r="N160" s="4">
        <v>1.0</v>
      </c>
      <c r="O160" s="4">
        <v>0.0</v>
      </c>
      <c r="P160" s="4">
        <v>1.0</v>
      </c>
      <c r="Q160" s="4">
        <v>2.0</v>
      </c>
      <c r="R160" s="4">
        <v>3.0</v>
      </c>
      <c r="S160" s="4">
        <v>0.0</v>
      </c>
      <c r="T160" s="4"/>
    </row>
    <row r="161" ht="15.75" customHeight="1">
      <c r="A161" s="6" t="s">
        <v>16</v>
      </c>
      <c r="B161" s="6" t="s">
        <v>43</v>
      </c>
      <c r="C161" s="6" t="s">
        <v>1203</v>
      </c>
      <c r="D161" s="6" t="s">
        <v>54</v>
      </c>
      <c r="E161" s="6">
        <v>2.0</v>
      </c>
      <c r="F161" s="6" t="s">
        <v>1201</v>
      </c>
      <c r="G161" s="6" t="s">
        <v>1977</v>
      </c>
      <c r="H161" s="6" t="s">
        <v>1978</v>
      </c>
      <c r="I161" s="6" t="s">
        <v>1979</v>
      </c>
      <c r="J161" s="6" t="s">
        <v>1980</v>
      </c>
      <c r="K161" s="7" t="str">
        <f>HYPERLINK("https://website.cs.vt.edu/research/Seminars/William_Godoy1.html","https://website.cs.vt.edu/research/Seminars/William_Godoy1.html")</f>
        <v>https://website.cs.vt.edu/research/Seminars/William_Godoy1.html</v>
      </c>
      <c r="L161" s="6" t="s">
        <v>1981</v>
      </c>
      <c r="M161" s="6">
        <v>1.0</v>
      </c>
      <c r="N161" s="6">
        <v>1.0</v>
      </c>
      <c r="O161" s="6">
        <v>0.0</v>
      </c>
      <c r="P161" s="6">
        <v>2.0</v>
      </c>
      <c r="Q161" s="6">
        <v>2.0</v>
      </c>
      <c r="R161" s="6">
        <v>3.0</v>
      </c>
      <c r="S161" s="6">
        <v>0.0</v>
      </c>
      <c r="T161" s="6"/>
    </row>
    <row r="162" ht="15.75" customHeight="1">
      <c r="A162" s="4" t="s">
        <v>16</v>
      </c>
      <c r="B162" s="4" t="s">
        <v>43</v>
      </c>
      <c r="C162" s="4" t="s">
        <v>1203</v>
      </c>
      <c r="D162" s="4" t="s">
        <v>54</v>
      </c>
      <c r="E162" s="4">
        <v>2.0</v>
      </c>
      <c r="F162" s="4" t="s">
        <v>1201</v>
      </c>
      <c r="G162" s="4" t="s">
        <v>1982</v>
      </c>
      <c r="H162" s="4" t="s">
        <v>1983</v>
      </c>
      <c r="I162" s="4" t="s">
        <v>1984</v>
      </c>
      <c r="J162" s="4" t="s">
        <v>1985</v>
      </c>
      <c r="K162" s="5" t="str">
        <f>HYPERLINK("https://website.cs.vt.edu/research/Seminars/William_Godoy2.html","https://website.cs.vt.edu/research/Seminars/William_Godoy2.html")</f>
        <v>https://website.cs.vt.edu/research/Seminars/William_Godoy2.html</v>
      </c>
      <c r="L162" s="4" t="s">
        <v>1986</v>
      </c>
      <c r="M162" s="4">
        <v>1.0</v>
      </c>
      <c r="N162" s="4">
        <v>1.0</v>
      </c>
      <c r="O162" s="4">
        <v>0.0</v>
      </c>
      <c r="P162" s="4">
        <v>1.0</v>
      </c>
      <c r="Q162" s="4">
        <v>2.0</v>
      </c>
      <c r="R162" s="4">
        <v>3.0</v>
      </c>
      <c r="S162" s="4">
        <v>0.0</v>
      </c>
      <c r="T162" s="4"/>
    </row>
    <row r="163" ht="15.75" customHeight="1">
      <c r="A163" s="6" t="s">
        <v>16</v>
      </c>
      <c r="B163" s="6" t="s">
        <v>43</v>
      </c>
      <c r="C163" s="6" t="s">
        <v>1203</v>
      </c>
      <c r="D163" s="6" t="s">
        <v>54</v>
      </c>
      <c r="E163" s="6">
        <v>2.0</v>
      </c>
      <c r="F163" s="6" t="s">
        <v>1201</v>
      </c>
      <c r="G163" s="6" t="s">
        <v>1987</v>
      </c>
      <c r="H163" s="6" t="s">
        <v>1988</v>
      </c>
      <c r="I163" s="6" t="s">
        <v>1989</v>
      </c>
      <c r="J163" s="6" t="s">
        <v>1990</v>
      </c>
      <c r="K163" s="7" t="str">
        <f>HYPERLINK("https://website.cs.vt.edu/research/Seminars/Wu_Feng.html","https://website.cs.vt.edu/research/Seminars/Wu_Feng.html")</f>
        <v>https://website.cs.vt.edu/research/Seminars/Wu_Feng.html</v>
      </c>
      <c r="L163" s="6" t="s">
        <v>1991</v>
      </c>
      <c r="M163" s="6">
        <v>1.0</v>
      </c>
      <c r="N163" s="6">
        <v>1.0</v>
      </c>
      <c r="O163" s="6">
        <v>0.0</v>
      </c>
      <c r="P163" s="6">
        <v>1.0</v>
      </c>
      <c r="Q163" s="6">
        <v>2.0</v>
      </c>
      <c r="R163" s="6">
        <v>2.0</v>
      </c>
      <c r="S163" s="6">
        <v>0.0</v>
      </c>
      <c r="T163" s="6"/>
    </row>
    <row r="164" ht="15.75" customHeight="1">
      <c r="A164" s="4" t="s">
        <v>16</v>
      </c>
      <c r="B164" s="4" t="s">
        <v>43</v>
      </c>
      <c r="C164" s="4" t="s">
        <v>1203</v>
      </c>
      <c r="D164" s="4" t="s">
        <v>54</v>
      </c>
      <c r="E164" s="4">
        <v>2.0</v>
      </c>
      <c r="F164" s="4" t="s">
        <v>1201</v>
      </c>
      <c r="G164" s="4" t="s">
        <v>1992</v>
      </c>
      <c r="H164" s="4" t="s">
        <v>1993</v>
      </c>
      <c r="I164" s="4" t="s">
        <v>1994</v>
      </c>
      <c r="J164" s="4" t="s">
        <v>1995</v>
      </c>
      <c r="K164" s="5" t="str">
        <f>HYPERLINK("https://website.cs.vt.edu/research/Seminars/Xin_Tang.html","https://website.cs.vt.edu/research/Seminars/Xin_Tang.html")</f>
        <v>https://website.cs.vt.edu/research/Seminars/Xin_Tang.html</v>
      </c>
      <c r="L164" s="4" t="s">
        <v>1996</v>
      </c>
      <c r="M164" s="4">
        <v>1.0</v>
      </c>
      <c r="N164" s="4">
        <v>1.0</v>
      </c>
      <c r="O164" s="4">
        <v>0.0</v>
      </c>
      <c r="P164" s="4">
        <v>1.0</v>
      </c>
      <c r="Q164" s="4">
        <v>2.0</v>
      </c>
      <c r="R164" s="4">
        <v>2.0</v>
      </c>
      <c r="S164" s="4">
        <v>0.0</v>
      </c>
      <c r="T164" s="4"/>
    </row>
    <row r="165" ht="15.75" customHeight="1">
      <c r="A165" s="6" t="s">
        <v>16</v>
      </c>
      <c r="B165" s="6" t="s">
        <v>43</v>
      </c>
      <c r="C165" s="6" t="s">
        <v>1203</v>
      </c>
      <c r="D165" s="6" t="s">
        <v>54</v>
      </c>
      <c r="E165" s="6">
        <v>2.0</v>
      </c>
      <c r="F165" s="6" t="s">
        <v>1201</v>
      </c>
      <c r="G165" s="6" t="s">
        <v>1997</v>
      </c>
      <c r="H165" s="6" t="s">
        <v>1998</v>
      </c>
      <c r="I165" s="6" t="s">
        <v>1999</v>
      </c>
      <c r="J165" s="6" t="s">
        <v>2000</v>
      </c>
      <c r="K165" s="7" t="str">
        <f>HYPERLINK("https://website.cs.vt.edu/research/Seminars/Xingfu-Wu.html","https://website.cs.vt.edu/research/Seminars/Xingfu-Wu.html")</f>
        <v>https://website.cs.vt.edu/research/Seminars/Xingfu-Wu.html</v>
      </c>
      <c r="L165" s="6" t="s">
        <v>2001</v>
      </c>
      <c r="M165" s="6">
        <v>1.0</v>
      </c>
      <c r="N165" s="6">
        <v>1.0</v>
      </c>
      <c r="O165" s="6">
        <v>0.0</v>
      </c>
      <c r="P165" s="6">
        <v>3.0</v>
      </c>
      <c r="Q165" s="6">
        <v>2.0</v>
      </c>
      <c r="R165" s="6">
        <v>2.0</v>
      </c>
      <c r="S165" s="6">
        <v>0.0</v>
      </c>
      <c r="T165" s="6"/>
    </row>
    <row r="166" ht="15.75" customHeight="1">
      <c r="A166" s="4" t="s">
        <v>16</v>
      </c>
      <c r="B166" s="4" t="s">
        <v>43</v>
      </c>
      <c r="C166" s="4" t="s">
        <v>1203</v>
      </c>
      <c r="D166" s="4" t="s">
        <v>54</v>
      </c>
      <c r="E166" s="4">
        <v>2.0</v>
      </c>
      <c r="F166" s="4" t="s">
        <v>1201</v>
      </c>
      <c r="G166" s="4" t="s">
        <v>2002</v>
      </c>
      <c r="H166" s="4" t="s">
        <v>2003</v>
      </c>
      <c r="I166" s="4" t="s">
        <v>2004</v>
      </c>
      <c r="J166" s="4" t="s">
        <v>2005</v>
      </c>
      <c r="K166" s="5" t="str">
        <f>HYPERLINK("https://website.cs.vt.edu/research/Seminars/Xuan-Wang.html","https://website.cs.vt.edu/research/Seminars/Xuan-Wang.html")</f>
        <v>https://website.cs.vt.edu/research/Seminars/Xuan-Wang.html</v>
      </c>
      <c r="L166" s="4" t="s">
        <v>2006</v>
      </c>
      <c r="M166" s="4">
        <v>1.0</v>
      </c>
      <c r="N166" s="4">
        <v>1.0</v>
      </c>
      <c r="O166" s="4">
        <v>0.0</v>
      </c>
      <c r="P166" s="4">
        <v>0.0</v>
      </c>
      <c r="Q166" s="4">
        <v>2.0</v>
      </c>
      <c r="R166" s="4">
        <v>2.0</v>
      </c>
      <c r="S166" s="4">
        <v>0.0</v>
      </c>
      <c r="T166" s="4"/>
    </row>
    <row r="167" ht="15.75" customHeight="1">
      <c r="A167" s="6" t="s">
        <v>16</v>
      </c>
      <c r="B167" s="6" t="s">
        <v>43</v>
      </c>
      <c r="C167" s="6" t="s">
        <v>1203</v>
      </c>
      <c r="D167" s="6" t="s">
        <v>54</v>
      </c>
      <c r="E167" s="6">
        <v>2.0</v>
      </c>
      <c r="F167" s="6" t="s">
        <v>1201</v>
      </c>
      <c r="G167" s="6" t="s">
        <v>2007</v>
      </c>
      <c r="H167" s="6" t="s">
        <v>2008</v>
      </c>
      <c r="I167" s="6" t="s">
        <v>2009</v>
      </c>
      <c r="J167" s="6" t="s">
        <v>2010</v>
      </c>
      <c r="K167" s="7" t="str">
        <f>HYPERLINK("https://website.cs.vt.edu/research/Seminars/Xuan_Wang.html","https://website.cs.vt.edu/research/Seminars/Xuan_Wang.html")</f>
        <v>https://website.cs.vt.edu/research/Seminars/Xuan_Wang.html</v>
      </c>
      <c r="L167" s="6" t="s">
        <v>2011</v>
      </c>
      <c r="M167" s="6">
        <v>1.0</v>
      </c>
      <c r="N167" s="6">
        <v>0.0</v>
      </c>
      <c r="O167" s="6">
        <v>0.0</v>
      </c>
      <c r="P167" s="6">
        <v>0.0</v>
      </c>
      <c r="Q167" s="6">
        <v>2.0</v>
      </c>
      <c r="R167" s="6">
        <v>2.0</v>
      </c>
      <c r="S167" s="6">
        <v>0.0</v>
      </c>
      <c r="T167" s="6"/>
    </row>
    <row r="168" ht="15.75" customHeight="1">
      <c r="A168" s="4" t="s">
        <v>16</v>
      </c>
      <c r="B168" s="4" t="s">
        <v>43</v>
      </c>
      <c r="C168" s="4" t="s">
        <v>1203</v>
      </c>
      <c r="D168" s="4" t="s">
        <v>54</v>
      </c>
      <c r="E168" s="4">
        <v>2.0</v>
      </c>
      <c r="F168" s="4" t="s">
        <v>1201</v>
      </c>
      <c r="G168" s="4" t="s">
        <v>2012</v>
      </c>
      <c r="H168" s="4" t="s">
        <v>2013</v>
      </c>
      <c r="I168" s="4" t="s">
        <v>2014</v>
      </c>
      <c r="J168" s="4" t="s">
        <v>2015</v>
      </c>
      <c r="K168" s="5" t="str">
        <f>HYPERLINK("https://website.cs.vt.edu/research/Seminars/Xuesu_Xiao.html","https://website.cs.vt.edu/research/Seminars/Xuesu_Xiao.html")</f>
        <v>https://website.cs.vt.edu/research/Seminars/Xuesu_Xiao.html</v>
      </c>
      <c r="L168" s="4" t="s">
        <v>2016</v>
      </c>
      <c r="M168" s="4">
        <v>1.0</v>
      </c>
      <c r="N168" s="4">
        <v>1.0</v>
      </c>
      <c r="O168" s="4">
        <v>0.0</v>
      </c>
      <c r="P168" s="4">
        <v>1.0</v>
      </c>
      <c r="Q168" s="4">
        <v>2.0</v>
      </c>
      <c r="R168" s="4">
        <v>3.0</v>
      </c>
      <c r="S168" s="4">
        <v>0.0</v>
      </c>
      <c r="T168" s="4"/>
    </row>
    <row r="169" ht="15.75" customHeight="1">
      <c r="A169" s="6" t="s">
        <v>16</v>
      </c>
      <c r="B169" s="6" t="s">
        <v>43</v>
      </c>
      <c r="C169" s="6" t="s">
        <v>1203</v>
      </c>
      <c r="D169" s="6" t="s">
        <v>54</v>
      </c>
      <c r="E169" s="6">
        <v>2.0</v>
      </c>
      <c r="F169" s="6" t="s">
        <v>1201</v>
      </c>
      <c r="G169" s="6" t="s">
        <v>2017</v>
      </c>
      <c r="H169" s="6" t="s">
        <v>2018</v>
      </c>
      <c r="I169" s="6" t="s">
        <v>2019</v>
      </c>
      <c r="J169" s="6" t="s">
        <v>2020</v>
      </c>
      <c r="K169" s="7" t="str">
        <f>HYPERLINK("https://website.cs.vt.edu/research/Seminars/Yan-Chen.html","https://website.cs.vt.edu/research/Seminars/Yan-Chen.html")</f>
        <v>https://website.cs.vt.edu/research/Seminars/Yan-Chen.html</v>
      </c>
      <c r="L169" s="6" t="s">
        <v>2021</v>
      </c>
      <c r="M169" s="6">
        <v>1.0</v>
      </c>
      <c r="N169" s="6">
        <v>1.0</v>
      </c>
      <c r="O169" s="6">
        <v>0.0</v>
      </c>
      <c r="P169" s="6">
        <v>0.0</v>
      </c>
      <c r="Q169" s="6">
        <v>2.0</v>
      </c>
      <c r="R169" s="6">
        <v>2.0</v>
      </c>
      <c r="S169" s="6">
        <v>0.0</v>
      </c>
      <c r="T169" s="6"/>
    </row>
    <row r="170" ht="15.75" customHeight="1">
      <c r="A170" s="4" t="s">
        <v>16</v>
      </c>
      <c r="B170" s="4" t="s">
        <v>43</v>
      </c>
      <c r="C170" s="4" t="s">
        <v>1203</v>
      </c>
      <c r="D170" s="4" t="s">
        <v>54</v>
      </c>
      <c r="E170" s="4">
        <v>2.0</v>
      </c>
      <c r="F170" s="4" t="s">
        <v>1201</v>
      </c>
      <c r="G170" s="4" t="s">
        <v>2022</v>
      </c>
      <c r="H170" s="4" t="s">
        <v>2023</v>
      </c>
      <c r="I170" s="4" t="s">
        <v>2024</v>
      </c>
      <c r="J170" s="4" t="s">
        <v>2025</v>
      </c>
      <c r="K170" s="5" t="str">
        <f>HYPERLINK("https://website.cs.vt.edu/research/Seminars/Yan_Chen.html","https://website.cs.vt.edu/research/Seminars/Yan_Chen.html")</f>
        <v>https://website.cs.vt.edu/research/Seminars/Yan_Chen.html</v>
      </c>
      <c r="L170" s="4" t="s">
        <v>2026</v>
      </c>
      <c r="M170" s="4">
        <v>1.0</v>
      </c>
      <c r="N170" s="4">
        <v>1.0</v>
      </c>
      <c r="O170" s="4">
        <v>0.0</v>
      </c>
      <c r="P170" s="4">
        <v>0.0</v>
      </c>
      <c r="Q170" s="4">
        <v>2.0</v>
      </c>
      <c r="R170" s="4">
        <v>2.0</v>
      </c>
      <c r="S170" s="4">
        <v>0.0</v>
      </c>
      <c r="T170" s="4"/>
    </row>
    <row r="171" ht="15.75" customHeight="1">
      <c r="A171" s="6" t="s">
        <v>16</v>
      </c>
      <c r="B171" s="6" t="s">
        <v>43</v>
      </c>
      <c r="C171" s="6" t="s">
        <v>1203</v>
      </c>
      <c r="D171" s="6" t="s">
        <v>54</v>
      </c>
      <c r="E171" s="6">
        <v>2.0</v>
      </c>
      <c r="F171" s="6" t="s">
        <v>1201</v>
      </c>
      <c r="G171" s="6" t="s">
        <v>2027</v>
      </c>
      <c r="H171" s="6" t="s">
        <v>2028</v>
      </c>
      <c r="I171" s="6" t="s">
        <v>2029</v>
      </c>
      <c r="J171" s="6" t="s">
        <v>2030</v>
      </c>
      <c r="K171" s="7" t="str">
        <f>HYPERLINK("https://website.cs.vt.edu/research/Seminars/Yan_Chen1.html","https://website.cs.vt.edu/research/Seminars/Yan_Chen1.html")</f>
        <v>https://website.cs.vt.edu/research/Seminars/Yan_Chen1.html</v>
      </c>
      <c r="L171" s="6" t="s">
        <v>2031</v>
      </c>
      <c r="M171" s="6">
        <v>1.0</v>
      </c>
      <c r="N171" s="6">
        <v>1.0</v>
      </c>
      <c r="O171" s="6">
        <v>0.0</v>
      </c>
      <c r="P171" s="6">
        <v>0.0</v>
      </c>
      <c r="Q171" s="6">
        <v>2.0</v>
      </c>
      <c r="R171" s="6">
        <v>2.0</v>
      </c>
      <c r="S171" s="6">
        <v>0.0</v>
      </c>
      <c r="T171" s="6"/>
    </row>
    <row r="172" ht="15.75" customHeight="1">
      <c r="A172" s="4" t="s">
        <v>16</v>
      </c>
      <c r="B172" s="4" t="s">
        <v>43</v>
      </c>
      <c r="C172" s="4" t="s">
        <v>1203</v>
      </c>
      <c r="D172" s="4" t="s">
        <v>54</v>
      </c>
      <c r="E172" s="4">
        <v>2.0</v>
      </c>
      <c r="F172" s="4" t="s">
        <v>1201</v>
      </c>
      <c r="G172" s="4" t="s">
        <v>2032</v>
      </c>
      <c r="H172" s="4" t="s">
        <v>2033</v>
      </c>
      <c r="I172" s="4" t="s">
        <v>2034</v>
      </c>
      <c r="J172" s="4" t="s">
        <v>2035</v>
      </c>
      <c r="K172" s="5" t="str">
        <f>HYPERLINK("https://website.cs.vt.edu/research/Seminars/Yi-Ding.html","https://website.cs.vt.edu/research/Seminars/Yi-Ding.html")</f>
        <v>https://website.cs.vt.edu/research/Seminars/Yi-Ding.html</v>
      </c>
      <c r="L172" s="4" t="s">
        <v>2036</v>
      </c>
      <c r="M172" s="4">
        <v>1.0</v>
      </c>
      <c r="N172" s="4">
        <v>1.0</v>
      </c>
      <c r="O172" s="4">
        <v>0.0</v>
      </c>
      <c r="P172" s="4">
        <v>1.0</v>
      </c>
      <c r="Q172" s="4">
        <v>2.0</v>
      </c>
      <c r="R172" s="4">
        <v>2.0</v>
      </c>
      <c r="S172" s="4">
        <v>0.0</v>
      </c>
      <c r="T172" s="4"/>
    </row>
    <row r="173" ht="15.75" customHeight="1">
      <c r="A173" s="6" t="s">
        <v>16</v>
      </c>
      <c r="B173" s="6" t="s">
        <v>43</v>
      </c>
      <c r="C173" s="6" t="s">
        <v>1203</v>
      </c>
      <c r="D173" s="6" t="s">
        <v>54</v>
      </c>
      <c r="E173" s="6">
        <v>2.0</v>
      </c>
      <c r="F173" s="6" t="s">
        <v>1201</v>
      </c>
      <c r="G173" s="6" t="s">
        <v>2037</v>
      </c>
      <c r="H173" s="6" t="s">
        <v>2038</v>
      </c>
      <c r="I173" s="6" t="s">
        <v>2039</v>
      </c>
      <c r="J173" s="6" t="s">
        <v>2040</v>
      </c>
      <c r="K173" s="7" t="str">
        <f>HYPERLINK("https://website.cs.vt.edu/research/Seminars/Yixin_Zou.html","https://website.cs.vt.edu/research/Seminars/Yixin_Zou.html")</f>
        <v>https://website.cs.vt.edu/research/Seminars/Yixin_Zou.html</v>
      </c>
      <c r="L173" s="6" t="s">
        <v>2041</v>
      </c>
      <c r="M173" s="6">
        <v>1.0</v>
      </c>
      <c r="N173" s="6">
        <v>1.0</v>
      </c>
      <c r="O173" s="6">
        <v>0.0</v>
      </c>
      <c r="P173" s="6">
        <v>0.0</v>
      </c>
      <c r="Q173" s="6">
        <v>2.0</v>
      </c>
      <c r="R173" s="6">
        <v>3.0</v>
      </c>
      <c r="S173" s="6">
        <v>0.0</v>
      </c>
      <c r="T173" s="6"/>
    </row>
    <row r="174" ht="15.75" customHeight="1">
      <c r="A174" s="4" t="s">
        <v>16</v>
      </c>
      <c r="B174" s="4" t="s">
        <v>43</v>
      </c>
      <c r="C174" s="4" t="s">
        <v>1203</v>
      </c>
      <c r="D174" s="4" t="s">
        <v>54</v>
      </c>
      <c r="E174" s="4">
        <v>2.0</v>
      </c>
      <c r="F174" s="4" t="s">
        <v>1201</v>
      </c>
      <c r="G174" s="4" t="s">
        <v>2042</v>
      </c>
      <c r="H174" s="4" t="s">
        <v>2043</v>
      </c>
      <c r="I174" s="4" t="s">
        <v>2044</v>
      </c>
      <c r="J174" s="4" t="s">
        <v>2045</v>
      </c>
      <c r="K174" s="5" t="str">
        <f>HYPERLINK("https://website.cs.vt.edu/research/Seminars/Yixuan-Zhang.html","https://website.cs.vt.edu/research/Seminars/Yixuan-Zhang.html")</f>
        <v>https://website.cs.vt.edu/research/Seminars/Yixuan-Zhang.html</v>
      </c>
      <c r="L174" s="4" t="s">
        <v>2046</v>
      </c>
      <c r="M174" s="4">
        <v>1.0</v>
      </c>
      <c r="N174" s="4">
        <v>1.0</v>
      </c>
      <c r="O174" s="4">
        <v>0.0</v>
      </c>
      <c r="P174" s="4">
        <v>0.0</v>
      </c>
      <c r="Q174" s="4">
        <v>2.0</v>
      </c>
      <c r="R174" s="4">
        <v>2.0</v>
      </c>
      <c r="S174" s="4">
        <v>0.0</v>
      </c>
      <c r="T174" s="4"/>
    </row>
    <row r="175" ht="15.75" customHeight="1">
      <c r="A175" s="6" t="s">
        <v>16</v>
      </c>
      <c r="B175" s="6" t="s">
        <v>43</v>
      </c>
      <c r="C175" s="6" t="s">
        <v>1203</v>
      </c>
      <c r="D175" s="6" t="s">
        <v>54</v>
      </c>
      <c r="E175" s="6">
        <v>2.0</v>
      </c>
      <c r="F175" s="6" t="s">
        <v>1201</v>
      </c>
      <c r="G175" s="6" t="s">
        <v>2047</v>
      </c>
      <c r="H175" s="6" t="s">
        <v>2048</v>
      </c>
      <c r="I175" s="6" t="s">
        <v>2049</v>
      </c>
      <c r="J175" s="6" t="s">
        <v>2050</v>
      </c>
      <c r="K175" s="7" t="str">
        <f>HYPERLINK("https://website.cs.vt.edu/research/Seminars/Yu_Zeng.html","https://website.cs.vt.edu/research/Seminars/Yu_Zeng.html")</f>
        <v>https://website.cs.vt.edu/research/Seminars/Yu_Zeng.html</v>
      </c>
      <c r="L175" s="6" t="s">
        <v>2051</v>
      </c>
      <c r="M175" s="6">
        <v>1.0</v>
      </c>
      <c r="N175" s="6">
        <v>1.0</v>
      </c>
      <c r="O175" s="6">
        <v>0.0</v>
      </c>
      <c r="P175" s="6">
        <v>0.0</v>
      </c>
      <c r="Q175" s="6">
        <v>2.0</v>
      </c>
      <c r="R175" s="6">
        <v>2.0</v>
      </c>
      <c r="S175" s="6">
        <v>0.0</v>
      </c>
      <c r="T175" s="6"/>
    </row>
    <row r="176" ht="15.75" customHeight="1">
      <c r="A176" s="4" t="s">
        <v>16</v>
      </c>
      <c r="B176" s="4" t="s">
        <v>43</v>
      </c>
      <c r="C176" s="4" t="s">
        <v>1203</v>
      </c>
      <c r="D176" s="4" t="s">
        <v>54</v>
      </c>
      <c r="E176" s="4">
        <v>2.0</v>
      </c>
      <c r="F176" s="4" t="s">
        <v>1201</v>
      </c>
      <c r="G176" s="4" t="s">
        <v>2052</v>
      </c>
      <c r="H176" s="4" t="s">
        <v>2053</v>
      </c>
      <c r="I176" s="4" t="s">
        <v>2054</v>
      </c>
      <c r="J176" s="4" t="s">
        <v>2055</v>
      </c>
      <c r="K176" s="5" t="str">
        <f>HYPERLINK("https://website.cs.vt.edu/research/Seminars/Yuchen_Yang.html","https://website.cs.vt.edu/research/Seminars/Yuchen_Yang.html")</f>
        <v>https://website.cs.vt.edu/research/Seminars/Yuchen_Yang.html</v>
      </c>
      <c r="L176" s="4" t="s">
        <v>2056</v>
      </c>
      <c r="M176" s="4">
        <v>1.0</v>
      </c>
      <c r="N176" s="4">
        <v>1.0</v>
      </c>
      <c r="O176" s="4">
        <v>0.0</v>
      </c>
      <c r="P176" s="4">
        <v>0.0</v>
      </c>
      <c r="Q176" s="4">
        <v>2.0</v>
      </c>
      <c r="R176" s="4">
        <v>2.0</v>
      </c>
      <c r="S176" s="4">
        <v>0.0</v>
      </c>
      <c r="T176" s="4"/>
    </row>
    <row r="177" ht="15.75" customHeight="1">
      <c r="A177" s="6" t="s">
        <v>16</v>
      </c>
      <c r="B177" s="6" t="s">
        <v>43</v>
      </c>
      <c r="C177" s="6" t="s">
        <v>1203</v>
      </c>
      <c r="D177" s="6" t="s">
        <v>54</v>
      </c>
      <c r="E177" s="6">
        <v>2.0</v>
      </c>
      <c r="F177" s="6" t="s">
        <v>1201</v>
      </c>
      <c r="G177" s="6" t="s">
        <v>2057</v>
      </c>
      <c r="H177" s="6" t="s">
        <v>2058</v>
      </c>
      <c r="I177" s="6" t="s">
        <v>2059</v>
      </c>
      <c r="J177" s="6" t="s">
        <v>2060</v>
      </c>
      <c r="K177" s="7" t="str">
        <f>HYPERLINK("https://website.cs.vt.edu/research/Seminars/Yuhan_Liu.html","https://website.cs.vt.edu/research/Seminars/Yuhan_Liu.html")</f>
        <v>https://website.cs.vt.edu/research/Seminars/Yuhan_Liu.html</v>
      </c>
      <c r="L177" s="6" t="s">
        <v>2061</v>
      </c>
      <c r="M177" s="6">
        <v>1.0</v>
      </c>
      <c r="N177" s="6">
        <v>1.0</v>
      </c>
      <c r="O177" s="6">
        <v>0.0</v>
      </c>
      <c r="P177" s="6">
        <v>1.0</v>
      </c>
      <c r="Q177" s="6">
        <v>2.0</v>
      </c>
      <c r="R177" s="6">
        <v>2.0</v>
      </c>
      <c r="S177" s="6">
        <v>0.0</v>
      </c>
      <c r="T177" s="6"/>
    </row>
    <row r="178" ht="15.75" customHeight="1">
      <c r="A178" s="4" t="s">
        <v>16</v>
      </c>
      <c r="B178" s="4" t="s">
        <v>43</v>
      </c>
      <c r="C178" s="4" t="s">
        <v>1203</v>
      </c>
      <c r="D178" s="4" t="s">
        <v>54</v>
      </c>
      <c r="E178" s="4">
        <v>2.0</v>
      </c>
      <c r="F178" s="4" t="s">
        <v>1201</v>
      </c>
      <c r="G178" s="4" t="s">
        <v>2062</v>
      </c>
      <c r="H178" s="4" t="s">
        <v>2063</v>
      </c>
      <c r="I178" s="4" t="s">
        <v>2064</v>
      </c>
      <c r="J178" s="4" t="s">
        <v>2065</v>
      </c>
      <c r="K178" s="5" t="str">
        <f>HYPERLINK("https://website.cs.vt.edu/research/Seminars/Zhichun_Guo.html","https://website.cs.vt.edu/research/Seminars/Zhichun_Guo.html")</f>
        <v>https://website.cs.vt.edu/research/Seminars/Zhichun_Guo.html</v>
      </c>
      <c r="L178" s="4" t="s">
        <v>2066</v>
      </c>
      <c r="M178" s="4">
        <v>1.0</v>
      </c>
      <c r="N178" s="4">
        <v>1.0</v>
      </c>
      <c r="O178" s="4">
        <v>1.0</v>
      </c>
      <c r="P178" s="4">
        <v>0.0</v>
      </c>
      <c r="Q178" s="4">
        <v>2.0</v>
      </c>
      <c r="R178" s="4">
        <v>2.0</v>
      </c>
      <c r="S178" s="4">
        <v>0.0</v>
      </c>
      <c r="T178" s="4"/>
    </row>
    <row r="179" ht="15.75" customHeight="1">
      <c r="A179" s="6" t="s">
        <v>16</v>
      </c>
      <c r="B179" s="6" t="s">
        <v>43</v>
      </c>
      <c r="C179" s="6" t="s">
        <v>1203</v>
      </c>
      <c r="D179" s="6" t="s">
        <v>54</v>
      </c>
      <c r="E179" s="6">
        <v>2.0</v>
      </c>
      <c r="F179" s="6" t="s">
        <v>1201</v>
      </c>
      <c r="G179" s="6" t="s">
        <v>2067</v>
      </c>
      <c r="H179" s="6" t="s">
        <v>2068</v>
      </c>
      <c r="I179" s="6" t="s">
        <v>2069</v>
      </c>
      <c r="J179" s="6" t="s">
        <v>2070</v>
      </c>
      <c r="K179" s="7" t="str">
        <f>HYPERLINK("https://website.cs.vt.edu/research/Seminars/Zhiyuan_Yu.html","https://website.cs.vt.edu/research/Seminars/Zhiyuan_Yu.html")</f>
        <v>https://website.cs.vt.edu/research/Seminars/Zhiyuan_Yu.html</v>
      </c>
      <c r="L179" s="6" t="s">
        <v>2071</v>
      </c>
      <c r="M179" s="6">
        <v>1.0</v>
      </c>
      <c r="N179" s="6">
        <v>1.0</v>
      </c>
      <c r="O179" s="6">
        <v>0.0</v>
      </c>
      <c r="P179" s="6">
        <v>0.0</v>
      </c>
      <c r="Q179" s="6">
        <v>2.0</v>
      </c>
      <c r="R179" s="6">
        <v>2.0</v>
      </c>
      <c r="S179" s="6">
        <v>0.0</v>
      </c>
      <c r="T179" s="6"/>
    </row>
    <row r="180" ht="15.75" customHeight="1">
      <c r="A180" s="4" t="s">
        <v>16</v>
      </c>
      <c r="B180" s="4" t="s">
        <v>43</v>
      </c>
      <c r="C180" s="4" t="s">
        <v>1203</v>
      </c>
      <c r="D180" s="4" t="s">
        <v>54</v>
      </c>
      <c r="E180" s="4">
        <v>2.0</v>
      </c>
      <c r="F180" s="4" t="s">
        <v>1201</v>
      </c>
      <c r="G180" s="4" t="s">
        <v>2072</v>
      </c>
      <c r="H180" s="4" t="s">
        <v>2073</v>
      </c>
      <c r="I180" s="4" t="s">
        <v>2074</v>
      </c>
      <c r="J180" s="4" t="s">
        <v>2075</v>
      </c>
      <c r="K180" s="5" t="str">
        <f>HYPERLINK("https://website.cs.vt.edu/research/Seminars/zikaialex_wen.html","https://website.cs.vt.edu/research/Seminars/zikaialex_wen.html")</f>
        <v>https://website.cs.vt.edu/research/Seminars/zikaialex_wen.html</v>
      </c>
      <c r="L180" s="4" t="s">
        <v>2076</v>
      </c>
      <c r="M180" s="4">
        <v>1.0</v>
      </c>
      <c r="N180" s="4">
        <v>1.0</v>
      </c>
      <c r="O180" s="4">
        <v>0.0</v>
      </c>
      <c r="P180" s="4">
        <v>3.0</v>
      </c>
      <c r="Q180" s="4">
        <v>2.0</v>
      </c>
      <c r="R180" s="4">
        <v>2.0</v>
      </c>
      <c r="S180" s="4">
        <v>0.0</v>
      </c>
      <c r="T180" s="4"/>
    </row>
    <row r="181" ht="15.75" customHeight="1">
      <c r="A181" s="6" t="s">
        <v>16</v>
      </c>
      <c r="B181" s="6" t="s">
        <v>43</v>
      </c>
      <c r="C181" s="6" t="s">
        <v>1203</v>
      </c>
      <c r="D181" s="6" t="s">
        <v>54</v>
      </c>
      <c r="E181" s="6">
        <v>2.0</v>
      </c>
      <c r="F181" s="6" t="s">
        <v>1201</v>
      </c>
      <c r="G181" s="6" t="s">
        <v>2077</v>
      </c>
      <c r="H181" s="6" t="s">
        <v>2078</v>
      </c>
      <c r="I181" s="6" t="s">
        <v>2079</v>
      </c>
      <c r="J181" s="6" t="s">
        <v>2080</v>
      </c>
      <c r="K181" s="7" t="str">
        <f>HYPERLINK("https://website.cs.vt.edu/research/Seminars/Zongchen-Chen.html","https://website.cs.vt.edu/research/Seminars/Zongchen-Chen.html")</f>
        <v>https://website.cs.vt.edu/research/Seminars/Zongchen-Chen.html</v>
      </c>
      <c r="L181" s="6" t="s">
        <v>2081</v>
      </c>
      <c r="M181" s="6">
        <v>1.0</v>
      </c>
      <c r="N181" s="6">
        <v>1.0</v>
      </c>
      <c r="O181" s="6">
        <v>0.0</v>
      </c>
      <c r="P181" s="6">
        <v>1.0</v>
      </c>
      <c r="Q181" s="6">
        <v>2.0</v>
      </c>
      <c r="R181" s="6">
        <v>2.0</v>
      </c>
      <c r="S181" s="6">
        <v>0.0</v>
      </c>
      <c r="T181" s="6"/>
    </row>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T$181"/>
  <printOptions/>
  <pageMargins bottom="1.0" footer="0.0" header="0.0" left="0.75" right="0.75" top="1.0"/>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6.0"/>
    <col customWidth="1" min="2" max="2" width="26.0"/>
    <col customWidth="1" min="3" max="3" width="16.0"/>
    <col customWidth="1" min="4" max="4" width="34.0"/>
    <col customWidth="1" min="5" max="5" width="13.0"/>
    <col customWidth="1" min="6" max="6" width="16.0"/>
    <col customWidth="1" min="7" max="7" width="30.0"/>
    <col customWidth="1" min="8" max="8" width="24.0"/>
    <col customWidth="1" min="9" max="9" width="26.0"/>
    <col customWidth="1" min="10" max="10" width="42.0"/>
    <col customWidth="1" min="11" max="11" width="62.0"/>
    <col customWidth="1" min="12" max="12" width="44.0"/>
    <col customWidth="1" min="13" max="19" width="13.0"/>
    <col customWidth="1" min="20" max="20" width="16.0"/>
    <col customWidth="1" min="21" max="26" width="8.71"/>
  </cols>
  <sheetData>
    <row r="1">
      <c r="A1" s="3" t="s">
        <v>14</v>
      </c>
      <c r="B1" s="3" t="s">
        <v>26</v>
      </c>
      <c r="C1" s="3" t="s">
        <v>72</v>
      </c>
      <c r="D1" s="3" t="s">
        <v>25</v>
      </c>
      <c r="E1" s="3" t="s">
        <v>27</v>
      </c>
      <c r="F1" s="3" t="s">
        <v>73</v>
      </c>
      <c r="G1" s="3" t="s">
        <v>74</v>
      </c>
      <c r="H1" s="3" t="s">
        <v>75</v>
      </c>
      <c r="I1" s="3" t="s">
        <v>76</v>
      </c>
      <c r="J1" s="3" t="s">
        <v>77</v>
      </c>
      <c r="K1" s="3" t="s">
        <v>78</v>
      </c>
      <c r="L1" s="3" t="s">
        <v>79</v>
      </c>
      <c r="M1" s="3" t="s">
        <v>29</v>
      </c>
      <c r="N1" s="3" t="s">
        <v>30</v>
      </c>
      <c r="O1" s="3" t="s">
        <v>31</v>
      </c>
      <c r="P1" s="3" t="s">
        <v>32</v>
      </c>
      <c r="Q1" s="3" t="s">
        <v>33</v>
      </c>
      <c r="R1" s="3" t="s">
        <v>34</v>
      </c>
      <c r="S1" s="3" t="s">
        <v>35</v>
      </c>
      <c r="T1" s="3" t="s">
        <v>80</v>
      </c>
    </row>
    <row r="2">
      <c r="A2" s="4" t="s">
        <v>24</v>
      </c>
      <c r="B2" s="4" t="s">
        <v>37</v>
      </c>
      <c r="C2" s="4" t="s">
        <v>24</v>
      </c>
      <c r="D2" s="4" t="s">
        <v>44</v>
      </c>
      <c r="E2" s="4">
        <v>1.0</v>
      </c>
      <c r="F2" s="4" t="s">
        <v>85</v>
      </c>
      <c r="G2" s="4" t="s">
        <v>2082</v>
      </c>
      <c r="H2" s="4" t="s">
        <v>2083</v>
      </c>
      <c r="I2" s="4" t="s">
        <v>2084</v>
      </c>
      <c r="J2" s="4" t="s">
        <v>220</v>
      </c>
      <c r="K2" s="5" t="str">
        <f>HYPERLINK("https://website.cs.vt.edu/tags.html","https://website.cs.vt.edu/tags.html")</f>
        <v>https://website.cs.vt.edu/tags.html</v>
      </c>
      <c r="L2" s="4" t="s">
        <v>2085</v>
      </c>
      <c r="M2" s="4">
        <v>1.0</v>
      </c>
      <c r="N2" s="4">
        <v>1.0</v>
      </c>
      <c r="O2" s="4">
        <v>1.0</v>
      </c>
      <c r="P2" s="4">
        <v>0.0</v>
      </c>
      <c r="Q2" s="4">
        <v>1.0</v>
      </c>
      <c r="R2" s="4">
        <v>1.0</v>
      </c>
      <c r="S2" s="4">
        <v>0.0</v>
      </c>
      <c r="T2" s="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T$2"/>
  <printOptions/>
  <pageMargins bottom="1.0" footer="0.0" header="0.0" left="0.75" right="0.75" top="1.0"/>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26.0"/>
    <col customWidth="1" min="2" max="2" width="42.0"/>
    <col customWidth="1" min="3" max="3" width="62.0"/>
    <col customWidth="1" min="4" max="4" width="44.0"/>
    <col customWidth="1" min="5" max="11" width="13.0"/>
    <col customWidth="1" min="12" max="12" width="16.0"/>
    <col customWidth="1" min="13" max="26" width="8.71"/>
  </cols>
  <sheetData>
    <row r="1">
      <c r="A1" s="3" t="s">
        <v>76</v>
      </c>
      <c r="B1" s="3" t="s">
        <v>77</v>
      </c>
      <c r="C1" s="3" t="s">
        <v>78</v>
      </c>
      <c r="D1" s="3" t="s">
        <v>79</v>
      </c>
      <c r="E1" s="3" t="s">
        <v>29</v>
      </c>
      <c r="F1" s="3" t="s">
        <v>30</v>
      </c>
      <c r="G1" s="3" t="s">
        <v>31</v>
      </c>
      <c r="H1" s="3" t="s">
        <v>32</v>
      </c>
      <c r="I1" s="3" t="s">
        <v>33</v>
      </c>
      <c r="J1" s="3" t="s">
        <v>34</v>
      </c>
      <c r="K1" s="3" t="s">
        <v>35</v>
      </c>
      <c r="L1" s="3" t="s">
        <v>80</v>
      </c>
    </row>
    <row r="2">
      <c r="A2" s="4" t="s">
        <v>82</v>
      </c>
      <c r="B2" s="4" t="s">
        <v>83</v>
      </c>
      <c r="C2" s="5" t="str">
        <f>HYPERLINK("https://website.cs.vt.edu/","https://website.cs.vt.edu/")</f>
        <v>https://website.cs.vt.edu/</v>
      </c>
      <c r="D2" s="4" t="s">
        <v>84</v>
      </c>
      <c r="E2" s="4" t="s">
        <v>2086</v>
      </c>
      <c r="F2" s="4" t="s">
        <v>2087</v>
      </c>
      <c r="G2" s="4" t="s">
        <v>2088</v>
      </c>
      <c r="H2" s="4" t="s">
        <v>2087</v>
      </c>
      <c r="I2" s="4" t="s">
        <v>2086</v>
      </c>
      <c r="J2" s="4" t="s">
        <v>2088</v>
      </c>
      <c r="K2" s="4" t="s">
        <v>2087</v>
      </c>
      <c r="L2" s="4"/>
    </row>
    <row r="3">
      <c r="A3" s="6" t="s">
        <v>87</v>
      </c>
      <c r="B3" s="6" t="s">
        <v>88</v>
      </c>
      <c r="C3" s="7" t="str">
        <f>HYPERLINK("https://website.cs.vt.edu/About.html","https://website.cs.vt.edu/About.html")</f>
        <v>https://website.cs.vt.edu/About.html</v>
      </c>
      <c r="D3" s="6" t="s">
        <v>89</v>
      </c>
      <c r="E3" s="6" t="s">
        <v>2087</v>
      </c>
      <c r="F3" s="6" t="s">
        <v>2088</v>
      </c>
      <c r="G3" s="6" t="s">
        <v>2086</v>
      </c>
      <c r="H3" s="6" t="s">
        <v>2087</v>
      </c>
      <c r="I3" s="6" t="s">
        <v>2088</v>
      </c>
      <c r="J3" s="6" t="s">
        <v>2088</v>
      </c>
      <c r="K3" s="6" t="s">
        <v>2087</v>
      </c>
      <c r="L3" s="6"/>
    </row>
    <row r="4">
      <c r="A4" s="4" t="s">
        <v>103</v>
      </c>
      <c r="B4" s="4" t="s">
        <v>104</v>
      </c>
      <c r="C4" s="5" t="str">
        <f>HYPERLINK("https://website.cs.vt.edu/About/Contact.html","https://website.cs.vt.edu/About/Contact.html")</f>
        <v>https://website.cs.vt.edu/About/Contact.html</v>
      </c>
      <c r="D4" s="4" t="s">
        <v>105</v>
      </c>
      <c r="E4" s="4" t="s">
        <v>2087</v>
      </c>
      <c r="F4" s="4" t="s">
        <v>2087</v>
      </c>
      <c r="G4" s="4" t="s">
        <v>2088</v>
      </c>
      <c r="H4" s="4" t="s">
        <v>2087</v>
      </c>
      <c r="I4" s="4" t="s">
        <v>2088</v>
      </c>
      <c r="J4" s="4" t="s">
        <v>2088</v>
      </c>
      <c r="K4" s="4" t="s">
        <v>2087</v>
      </c>
      <c r="L4" s="4"/>
    </row>
    <row r="5">
      <c r="A5" s="6" t="s">
        <v>93</v>
      </c>
      <c r="B5" s="6" t="s">
        <v>94</v>
      </c>
      <c r="C5" s="7" t="str">
        <f>HYPERLINK("https://website.cs.vt.edu/About/accreditation.html","https://website.cs.vt.edu/About/accreditation.html")</f>
        <v>https://website.cs.vt.edu/About/accreditation.html</v>
      </c>
      <c r="D5" s="6" t="s">
        <v>95</v>
      </c>
      <c r="E5" s="6" t="s">
        <v>2087</v>
      </c>
      <c r="F5" s="6" t="s">
        <v>2087</v>
      </c>
      <c r="G5" s="6" t="s">
        <v>2086</v>
      </c>
      <c r="H5" s="6" t="s">
        <v>2088</v>
      </c>
      <c r="I5" s="6" t="s">
        <v>2088</v>
      </c>
      <c r="J5" s="6" t="s">
        <v>2089</v>
      </c>
      <c r="K5" s="6" t="s">
        <v>2087</v>
      </c>
      <c r="L5" s="6"/>
    </row>
    <row r="6">
      <c r="A6" s="4" t="s">
        <v>98</v>
      </c>
      <c r="B6" s="4" t="s">
        <v>99</v>
      </c>
      <c r="C6" s="5" t="str">
        <f>HYPERLINK("https://website.cs.vt.edu/About/computer-science-lookbook.html","https://website.cs.vt.edu/About/computer-science-lookbook.html")</f>
        <v>https://website.cs.vt.edu/About/computer-science-lookbook.html</v>
      </c>
      <c r="D6" s="4" t="s">
        <v>100</v>
      </c>
      <c r="E6" s="4" t="s">
        <v>2087</v>
      </c>
      <c r="F6" s="4" t="s">
        <v>2087</v>
      </c>
      <c r="G6" s="4" t="s">
        <v>2088</v>
      </c>
      <c r="H6" s="4" t="s">
        <v>2087</v>
      </c>
      <c r="I6" s="4" t="s">
        <v>2086</v>
      </c>
      <c r="J6" s="4" t="s">
        <v>2088</v>
      </c>
      <c r="K6" s="4" t="s">
        <v>2087</v>
      </c>
      <c r="L6" s="4"/>
    </row>
    <row r="7">
      <c r="A7" s="6" t="s">
        <v>108</v>
      </c>
      <c r="B7" s="6" t="s">
        <v>109</v>
      </c>
      <c r="C7" s="7" t="str">
        <f>HYPERLINK("https://website.cs.vt.edu/About/cs-resources.html","https://website.cs.vt.edu/About/cs-resources.html")</f>
        <v>https://website.cs.vt.edu/About/cs-resources.html</v>
      </c>
      <c r="D7" s="6" t="s">
        <v>110</v>
      </c>
      <c r="E7" s="6" t="s">
        <v>2088</v>
      </c>
      <c r="F7" s="6" t="s">
        <v>2088</v>
      </c>
      <c r="G7" s="6" t="s">
        <v>2088</v>
      </c>
      <c r="H7" s="6" t="s">
        <v>2088</v>
      </c>
      <c r="I7" s="6" t="s">
        <v>2086</v>
      </c>
      <c r="J7" s="6" t="s">
        <v>2088</v>
      </c>
      <c r="K7" s="6" t="s">
        <v>2087</v>
      </c>
      <c r="L7" s="6"/>
    </row>
    <row r="8">
      <c r="A8" s="4" t="s">
        <v>113</v>
      </c>
      <c r="B8" s="4" t="s">
        <v>114</v>
      </c>
      <c r="C8" s="5" t="str">
        <f>HYPERLINK("https://website.cs.vt.edu/About/faculty-search.html","https://website.cs.vt.edu/About/faculty-search.html")</f>
        <v>https://website.cs.vt.edu/About/faculty-search.html</v>
      </c>
      <c r="D8" s="4" t="s">
        <v>115</v>
      </c>
      <c r="E8" s="4" t="s">
        <v>2087</v>
      </c>
      <c r="F8" s="4" t="s">
        <v>2087</v>
      </c>
      <c r="G8" s="4" t="s">
        <v>2087</v>
      </c>
      <c r="H8" s="4" t="s">
        <v>2087</v>
      </c>
      <c r="I8" s="4" t="s">
        <v>2088</v>
      </c>
      <c r="J8" s="4" t="s">
        <v>2088</v>
      </c>
      <c r="K8" s="4" t="s">
        <v>2087</v>
      </c>
      <c r="L8" s="4"/>
    </row>
    <row r="9">
      <c r="A9" s="6" t="s">
        <v>118</v>
      </c>
      <c r="B9" s="6" t="s">
        <v>119</v>
      </c>
      <c r="C9" s="7" t="str">
        <f>HYPERLINK("https://website.cs.vt.edu/About/principles-of-community.html","https://website.cs.vt.edu/About/principles-of-community.html")</f>
        <v>https://website.cs.vt.edu/About/principles-of-community.html</v>
      </c>
      <c r="D9" s="6" t="s">
        <v>120</v>
      </c>
      <c r="E9" s="6" t="s">
        <v>2087</v>
      </c>
      <c r="F9" s="6" t="s">
        <v>2087</v>
      </c>
      <c r="G9" s="6" t="s">
        <v>2089</v>
      </c>
      <c r="H9" s="6" t="s">
        <v>2087</v>
      </c>
      <c r="I9" s="6" t="s">
        <v>2087</v>
      </c>
      <c r="J9" s="6" t="s">
        <v>2088</v>
      </c>
      <c r="K9" s="6" t="s">
        <v>2087</v>
      </c>
      <c r="L9" s="6"/>
    </row>
    <row r="10">
      <c r="A10" s="4" t="s">
        <v>123</v>
      </c>
      <c r="B10" s="4" t="s">
        <v>124</v>
      </c>
      <c r="C10" s="5" t="str">
        <f>HYPERLINK("https://website.cs.vt.edu/About/strategicplan.html","https://website.cs.vt.edu/About/strategicplan.html")</f>
        <v>https://website.cs.vt.edu/About/strategicplan.html</v>
      </c>
      <c r="D10" s="4" t="s">
        <v>125</v>
      </c>
      <c r="E10" s="4" t="s">
        <v>2087</v>
      </c>
      <c r="F10" s="4" t="s">
        <v>2087</v>
      </c>
      <c r="G10" s="4" t="s">
        <v>2088</v>
      </c>
      <c r="H10" s="4" t="s">
        <v>2087</v>
      </c>
      <c r="I10" s="4" t="s">
        <v>2088</v>
      </c>
      <c r="J10" s="4" t="s">
        <v>2088</v>
      </c>
      <c r="K10" s="4" t="s">
        <v>2087</v>
      </c>
      <c r="L10" s="4"/>
    </row>
    <row r="11">
      <c r="A11" s="6" t="s">
        <v>128</v>
      </c>
      <c r="B11" s="6" t="s">
        <v>129</v>
      </c>
      <c r="C11" s="7" t="str">
        <f>HYPERLINK("https://website.cs.vt.edu/academic.html","https://website.cs.vt.edu/academic.html")</f>
        <v>https://website.cs.vt.edu/academic.html</v>
      </c>
      <c r="D11" s="6" t="s">
        <v>130</v>
      </c>
      <c r="E11" s="6" t="s">
        <v>2088</v>
      </c>
      <c r="F11" s="6" t="s">
        <v>2087</v>
      </c>
      <c r="G11" s="6" t="s">
        <v>2088</v>
      </c>
      <c r="H11" s="6" t="s">
        <v>2087</v>
      </c>
      <c r="I11" s="6" t="s">
        <v>2088</v>
      </c>
      <c r="J11" s="6" t="s">
        <v>2088</v>
      </c>
      <c r="K11" s="6" t="s">
        <v>2087</v>
      </c>
      <c r="L11" s="6"/>
    </row>
    <row r="12">
      <c r="A12" s="4" t="s">
        <v>133</v>
      </c>
      <c r="B12" s="4" t="s">
        <v>134</v>
      </c>
      <c r="C12" s="5" t="str">
        <f>HYPERLINK("https://website.cs.vt.edu/academic/graduate.html","https://website.cs.vt.edu/academic/graduate.html")</f>
        <v>https://website.cs.vt.edu/academic/graduate.html</v>
      </c>
      <c r="D12" s="4" t="s">
        <v>135</v>
      </c>
      <c r="E12" s="4" t="s">
        <v>2087</v>
      </c>
      <c r="F12" s="4" t="s">
        <v>2088</v>
      </c>
      <c r="G12" s="4" t="s">
        <v>2087</v>
      </c>
      <c r="H12" s="4" t="s">
        <v>2087</v>
      </c>
      <c r="I12" s="4" t="s">
        <v>2088</v>
      </c>
      <c r="J12" s="4" t="s">
        <v>2088</v>
      </c>
      <c r="K12" s="4" t="s">
        <v>2087</v>
      </c>
      <c r="L12" s="4"/>
    </row>
    <row r="13">
      <c r="A13" s="6" t="s">
        <v>144</v>
      </c>
      <c r="B13" s="6" t="s">
        <v>145</v>
      </c>
      <c r="C13" s="7" t="str">
        <f>HYPERLINK("https://website.cs.vt.edu/academic/graduate/future-grads.html","https://website.cs.vt.edu/academic/graduate/future-grads.html")</f>
        <v>https://website.cs.vt.edu/academic/graduate/future-grads.html</v>
      </c>
      <c r="D13" s="6" t="s">
        <v>146</v>
      </c>
      <c r="E13" s="6" t="s">
        <v>2088</v>
      </c>
      <c r="F13" s="6" t="s">
        <v>2088</v>
      </c>
      <c r="G13" s="6" t="s">
        <v>2087</v>
      </c>
      <c r="H13" s="6" t="s">
        <v>2087</v>
      </c>
      <c r="I13" s="6" t="s">
        <v>2087</v>
      </c>
      <c r="J13" s="6" t="s">
        <v>2086</v>
      </c>
      <c r="K13" s="6" t="s">
        <v>2087</v>
      </c>
      <c r="L13" s="6"/>
    </row>
    <row r="14">
      <c r="A14" s="4" t="s">
        <v>150</v>
      </c>
      <c r="B14" s="4" t="s">
        <v>151</v>
      </c>
      <c r="C14" s="5" t="str">
        <f>HYPERLINK("https://website.cs.vt.edu/academic/graduate/future-grads/ApplicationDeadlines.html","https://website.cs.vt.edu/academic/graduate/future-grads/ApplicationDeadlines.html")</f>
        <v>https://website.cs.vt.edu/academic/graduate/future-grads/ApplicationDeadlines.html</v>
      </c>
      <c r="D14" s="4" t="s">
        <v>152</v>
      </c>
      <c r="E14" s="4" t="s">
        <v>2088</v>
      </c>
      <c r="F14" s="4" t="s">
        <v>2086</v>
      </c>
      <c r="G14" s="4" t="s">
        <v>2087</v>
      </c>
      <c r="H14" s="4" t="s">
        <v>2086</v>
      </c>
      <c r="I14" s="4" t="s">
        <v>2088</v>
      </c>
      <c r="J14" s="4" t="s">
        <v>2086</v>
      </c>
      <c r="K14" s="4" t="s">
        <v>2087</v>
      </c>
      <c r="L14" s="4"/>
    </row>
    <row r="15">
      <c r="A15" s="6" t="s">
        <v>155</v>
      </c>
      <c r="B15" s="6" t="s">
        <v>156</v>
      </c>
      <c r="C15" s="7" t="str">
        <f>HYPERLINK("https://website.cs.vt.edu/academic/graduate/future-grads/BSMS.html","https://website.cs.vt.edu/academic/graduate/future-grads/BSMS.html")</f>
        <v>https://website.cs.vt.edu/academic/graduate/future-grads/BSMS.html</v>
      </c>
      <c r="D15" s="6" t="s">
        <v>157</v>
      </c>
      <c r="E15" s="6" t="s">
        <v>2086</v>
      </c>
      <c r="F15" s="6" t="s">
        <v>2088</v>
      </c>
      <c r="G15" s="6" t="s">
        <v>2086</v>
      </c>
      <c r="H15" s="6" t="s">
        <v>2090</v>
      </c>
      <c r="I15" s="6" t="s">
        <v>2088</v>
      </c>
      <c r="J15" s="6" t="s">
        <v>2086</v>
      </c>
      <c r="K15" s="6" t="s">
        <v>2087</v>
      </c>
      <c r="L15" s="6"/>
    </row>
    <row r="16">
      <c r="A16" s="4" t="s">
        <v>165</v>
      </c>
      <c r="B16" s="4" t="s">
        <v>166</v>
      </c>
      <c r="C16" s="5" t="str">
        <f>HYPERLINK("https://website.cs.vt.edu/academic/graduate/future-grads/Funding.html","https://website.cs.vt.edu/academic/graduate/future-grads/Funding.html")</f>
        <v>https://website.cs.vt.edu/academic/graduate/future-grads/Funding.html</v>
      </c>
      <c r="D16" s="4" t="s">
        <v>167</v>
      </c>
      <c r="E16" s="4" t="s">
        <v>2088</v>
      </c>
      <c r="F16" s="4" t="s">
        <v>2088</v>
      </c>
      <c r="G16" s="4" t="s">
        <v>2090</v>
      </c>
      <c r="H16" s="4" t="s">
        <v>2088</v>
      </c>
      <c r="I16" s="4" t="s">
        <v>2088</v>
      </c>
      <c r="J16" s="4" t="s">
        <v>2086</v>
      </c>
      <c r="K16" s="4" t="s">
        <v>2087</v>
      </c>
      <c r="L16" s="4"/>
    </row>
    <row r="17">
      <c r="A17" s="6" t="s">
        <v>170</v>
      </c>
      <c r="B17" s="6" t="s">
        <v>171</v>
      </c>
      <c r="C17" s="7" t="str">
        <f>HYPERLINK("https://website.cs.vt.edu/academic/graduate/future-grads/MENG.html","https://website.cs.vt.edu/academic/graduate/future-grads/MENG.html")</f>
        <v>https://website.cs.vt.edu/academic/graduate/future-grads/MENG.html</v>
      </c>
      <c r="D17" s="6" t="s">
        <v>172</v>
      </c>
      <c r="E17" s="6" t="s">
        <v>2088</v>
      </c>
      <c r="F17" s="6" t="s">
        <v>2088</v>
      </c>
      <c r="G17" s="6" t="s">
        <v>2087</v>
      </c>
      <c r="H17" s="6" t="s">
        <v>2088</v>
      </c>
      <c r="I17" s="6" t="s">
        <v>2088</v>
      </c>
      <c r="J17" s="6" t="s">
        <v>2086</v>
      </c>
      <c r="K17" s="6" t="s">
        <v>2087</v>
      </c>
      <c r="L17" s="6"/>
    </row>
    <row r="18">
      <c r="A18" s="4" t="s">
        <v>175</v>
      </c>
      <c r="B18" s="4" t="s">
        <v>176</v>
      </c>
      <c r="C18" s="5" t="str">
        <f>HYPERLINK("https://website.cs.vt.edu/academic/graduate/future-grads/MSThesis.html","https://website.cs.vt.edu/academic/graduate/future-grads/MSThesis.html")</f>
        <v>https://website.cs.vt.edu/academic/graduate/future-grads/MSThesis.html</v>
      </c>
      <c r="D18" s="4" t="s">
        <v>177</v>
      </c>
      <c r="E18" s="4" t="s">
        <v>2088</v>
      </c>
      <c r="F18" s="4" t="s">
        <v>2087</v>
      </c>
      <c r="G18" s="4" t="s">
        <v>2088</v>
      </c>
      <c r="H18" s="4" t="s">
        <v>2087</v>
      </c>
      <c r="I18" s="4" t="s">
        <v>2088</v>
      </c>
      <c r="J18" s="4" t="s">
        <v>2086</v>
      </c>
      <c r="K18" s="4" t="s">
        <v>2087</v>
      </c>
      <c r="L18" s="4"/>
    </row>
    <row r="19">
      <c r="A19" s="6" t="s">
        <v>160</v>
      </c>
      <c r="B19" s="6" t="s">
        <v>161</v>
      </c>
      <c r="C19" s="7" t="str">
        <f>HYPERLINK("https://website.cs.vt.edu/academic/graduate/future-grads/doctorate.html","https://website.cs.vt.edu/academic/graduate/future-grads/doctorate.html")</f>
        <v>https://website.cs.vt.edu/academic/graduate/future-grads/doctorate.html</v>
      </c>
      <c r="D19" s="6" t="s">
        <v>162</v>
      </c>
      <c r="E19" s="6" t="s">
        <v>2088</v>
      </c>
      <c r="F19" s="6" t="s">
        <v>2087</v>
      </c>
      <c r="G19" s="6" t="s">
        <v>2088</v>
      </c>
      <c r="H19" s="6" t="s">
        <v>2087</v>
      </c>
      <c r="I19" s="6" t="s">
        <v>2088</v>
      </c>
      <c r="J19" s="6" t="s">
        <v>2086</v>
      </c>
      <c r="K19" s="6" t="s">
        <v>2087</v>
      </c>
      <c r="L19" s="6"/>
    </row>
    <row r="20">
      <c r="A20" s="4" t="s">
        <v>138</v>
      </c>
      <c r="B20" s="4" t="s">
        <v>139</v>
      </c>
      <c r="C20" s="5" t="str">
        <f>HYPERLINK("https://website.cs.vt.edu/academic/undergraduate.html","https://website.cs.vt.edu/academic/undergraduate.html")</f>
        <v>https://website.cs.vt.edu/academic/undergraduate.html</v>
      </c>
      <c r="D20" s="4" t="s">
        <v>140</v>
      </c>
      <c r="E20" s="4" t="s">
        <v>2087</v>
      </c>
      <c r="F20" s="4" t="s">
        <v>2088</v>
      </c>
      <c r="G20" s="4" t="s">
        <v>2087</v>
      </c>
      <c r="H20" s="4" t="s">
        <v>2087</v>
      </c>
      <c r="I20" s="4" t="s">
        <v>2088</v>
      </c>
      <c r="J20" s="4" t="s">
        <v>2088</v>
      </c>
      <c r="K20" s="4" t="s">
        <v>2087</v>
      </c>
      <c r="L20" s="4"/>
    </row>
    <row r="21" ht="15.75" customHeight="1">
      <c r="A21" s="6" t="s">
        <v>181</v>
      </c>
      <c r="B21" s="6" t="s">
        <v>145</v>
      </c>
      <c r="C21" s="7" t="str">
        <f>HYPERLINK("https://website.cs.vt.edu/academic/undergraduate/future-undergrads.html","https://website.cs.vt.edu/academic/undergraduate/future-undergrads.html")</f>
        <v>https://website.cs.vt.edu/academic/undergraduate/future-undergrads.html</v>
      </c>
      <c r="D21" s="6" t="s">
        <v>182</v>
      </c>
      <c r="E21" s="6" t="s">
        <v>2087</v>
      </c>
      <c r="F21" s="6" t="s">
        <v>2086</v>
      </c>
      <c r="G21" s="6" t="s">
        <v>2088</v>
      </c>
      <c r="H21" s="6" t="s">
        <v>2086</v>
      </c>
      <c r="I21" s="6" t="s">
        <v>2087</v>
      </c>
      <c r="J21" s="6" t="s">
        <v>2088</v>
      </c>
      <c r="K21" s="6" t="s">
        <v>2087</v>
      </c>
      <c r="L21" s="6"/>
    </row>
    <row r="22" ht="15.75" customHeight="1">
      <c r="A22" s="4" t="s">
        <v>189</v>
      </c>
      <c r="B22" s="4" t="s">
        <v>156</v>
      </c>
      <c r="C22" s="5" t="str">
        <f>HYPERLINK("https://website.cs.vt.edu/academic/undergraduate/future-undergrads/BSMS.html","https://website.cs.vt.edu/academic/undergraduate/future-undergrads/BSMS.html")</f>
        <v>https://website.cs.vt.edu/academic/undergraduate/future-undergrads/BSMS.html</v>
      </c>
      <c r="D22" s="4" t="s">
        <v>190</v>
      </c>
      <c r="E22" s="4" t="s">
        <v>2086</v>
      </c>
      <c r="F22" s="4" t="s">
        <v>2086</v>
      </c>
      <c r="G22" s="4" t="s">
        <v>2089</v>
      </c>
      <c r="H22" s="4" t="s">
        <v>2090</v>
      </c>
      <c r="I22" s="4" t="s">
        <v>2088</v>
      </c>
      <c r="J22" s="4" t="s">
        <v>2086</v>
      </c>
      <c r="K22" s="4" t="s">
        <v>2087</v>
      </c>
      <c r="L22" s="4"/>
    </row>
    <row r="23" ht="15.75" customHeight="1">
      <c r="A23" s="6" t="s">
        <v>208</v>
      </c>
      <c r="B23" s="6" t="s">
        <v>209</v>
      </c>
      <c r="C23" s="7" t="str">
        <f>HYPERLINK("https://website.cs.vt.edu/academic/undergraduate/future-undergrads/StudentServices.html","https://website.cs.vt.edu/academic/undergraduate/future-undergrads/StudentServices.html")</f>
        <v>https://website.cs.vt.edu/academic/undergraduate/future-undergrads/StudentServices.html</v>
      </c>
      <c r="D23" s="6" t="s">
        <v>210</v>
      </c>
      <c r="E23" s="6" t="s">
        <v>2088</v>
      </c>
      <c r="F23" s="6" t="s">
        <v>2088</v>
      </c>
      <c r="G23" s="6" t="s">
        <v>2091</v>
      </c>
      <c r="H23" s="6" t="s">
        <v>2086</v>
      </c>
      <c r="I23" s="6" t="s">
        <v>2088</v>
      </c>
      <c r="J23" s="6" t="s">
        <v>2088</v>
      </c>
      <c r="K23" s="6" t="s">
        <v>2087</v>
      </c>
      <c r="L23" s="6"/>
    </row>
    <row r="24" ht="15.75" customHeight="1">
      <c r="A24" s="4" t="s">
        <v>213</v>
      </c>
      <c r="B24" s="4" t="s">
        <v>214</v>
      </c>
      <c r="C24" s="5" t="str">
        <f>HYPERLINK("https://website.cs.vt.edu/academic/undergraduate/future-undergrads/Undergradhandbook.html","https://website.cs.vt.edu/academic/undergraduate/future-undergrads/Undergradhandbook.html")</f>
        <v>https://website.cs.vt.edu/academic/undergraduate/future-undergrads/Undergradhandbook.html</v>
      </c>
      <c r="D24" s="4" t="s">
        <v>215</v>
      </c>
      <c r="E24" s="4" t="s">
        <v>2086</v>
      </c>
      <c r="F24" s="4" t="s">
        <v>2087</v>
      </c>
      <c r="G24" s="4" t="s">
        <v>2092</v>
      </c>
      <c r="H24" s="4" t="s">
        <v>2089</v>
      </c>
      <c r="I24" s="4" t="s">
        <v>2088</v>
      </c>
      <c r="J24" s="4" t="s">
        <v>2093</v>
      </c>
      <c r="K24" s="4" t="s">
        <v>2087</v>
      </c>
      <c r="L24" s="4"/>
    </row>
    <row r="25" ht="15.75" customHeight="1">
      <c r="A25" s="6" t="s">
        <v>186</v>
      </c>
      <c r="B25" s="6" t="s">
        <v>187</v>
      </c>
      <c r="C25" s="7" t="str">
        <f>HYPERLINK("https://website.cs.vt.edu/academic/undergraduate/future-undergrads/ai-minor.html","https://website.cs.vt.edu/academic/undergraduate/future-undergrads/ai-minor.html")</f>
        <v>https://website.cs.vt.edu/academic/undergraduate/future-undergrads/ai-minor.html</v>
      </c>
      <c r="D25" s="6" t="s">
        <v>188</v>
      </c>
      <c r="E25" s="6" t="s">
        <v>2087</v>
      </c>
      <c r="F25" s="6" t="s">
        <v>2087</v>
      </c>
      <c r="G25" s="6" t="s">
        <v>2087</v>
      </c>
      <c r="H25" s="6" t="s">
        <v>2088</v>
      </c>
      <c r="I25" s="6" t="s">
        <v>2086</v>
      </c>
      <c r="J25" s="6" t="s">
        <v>2088</v>
      </c>
      <c r="K25" s="6" t="s">
        <v>2087</v>
      </c>
      <c r="L25" s="6"/>
    </row>
    <row r="26" ht="15.75" customHeight="1">
      <c r="A26" s="4" t="s">
        <v>193</v>
      </c>
      <c r="B26" s="4" t="s">
        <v>194</v>
      </c>
      <c r="C26" s="5" t="str">
        <f>HYPERLINK("https://website.cs.vt.edu/academic/undergraduate/future-undergrads/captstone-courses.html","https://website.cs.vt.edu/academic/undergraduate/future-undergrads/captstone-courses.html")</f>
        <v>https://website.cs.vt.edu/academic/undergraduate/future-undergrads/captstone-courses.html</v>
      </c>
      <c r="D26" s="4" t="s">
        <v>195</v>
      </c>
      <c r="E26" s="4" t="s">
        <v>2088</v>
      </c>
      <c r="F26" s="4" t="s">
        <v>2088</v>
      </c>
      <c r="G26" s="4" t="s">
        <v>2087</v>
      </c>
      <c r="H26" s="4" t="s">
        <v>2088</v>
      </c>
      <c r="I26" s="4" t="s">
        <v>2088</v>
      </c>
      <c r="J26" s="4" t="s">
        <v>2088</v>
      </c>
      <c r="K26" s="4" t="s">
        <v>2087</v>
      </c>
      <c r="L26" s="4"/>
    </row>
    <row r="27" ht="15.75" customHeight="1">
      <c r="A27" s="6" t="s">
        <v>198</v>
      </c>
      <c r="B27" s="6" t="s">
        <v>199</v>
      </c>
      <c r="C27" s="7" t="str">
        <f>HYPERLINK("https://website.cs.vt.edu/academic/undergraduate/future-undergrads/cs-dcc-sc-major-checksheets-and-roadmaps.html","https://website.cs.vt.edu/academic/undergraduate/future-undergrads/cs-dcc-sc-major-checksheets-and-roadmaps.html")</f>
        <v>https://website.cs.vt.edu/academic/undergraduate/future-undergrads/cs-dcc-sc-major-checksheets-and-roadmaps.html</v>
      </c>
      <c r="D27" s="6" t="s">
        <v>200</v>
      </c>
      <c r="E27" s="6" t="s">
        <v>2088</v>
      </c>
      <c r="F27" s="6" t="s">
        <v>2088</v>
      </c>
      <c r="G27" s="6" t="s">
        <v>2087</v>
      </c>
      <c r="H27" s="6" t="s">
        <v>2086</v>
      </c>
      <c r="I27" s="6" t="s">
        <v>2086</v>
      </c>
      <c r="J27" s="6" t="s">
        <v>2088</v>
      </c>
      <c r="K27" s="6" t="s">
        <v>2087</v>
      </c>
      <c r="L27" s="6"/>
    </row>
    <row r="28" ht="15.75" customHeight="1">
      <c r="A28" s="4" t="s">
        <v>203</v>
      </c>
      <c r="B28" s="4" t="s">
        <v>204</v>
      </c>
      <c r="C28" s="5" t="str">
        <f>HYPERLINK("https://website.cs.vt.edu/academic/undergraduate/future-undergrads/experiential-learning.html","https://website.cs.vt.edu/academic/undergraduate/future-undergrads/experiential-learning.html")</f>
        <v>https://website.cs.vt.edu/academic/undergraduate/future-undergrads/experiential-learning.html</v>
      </c>
      <c r="D28" s="4" t="s">
        <v>205</v>
      </c>
      <c r="E28" s="4" t="s">
        <v>2086</v>
      </c>
      <c r="F28" s="4" t="s">
        <v>2088</v>
      </c>
      <c r="G28" s="4" t="s">
        <v>2090</v>
      </c>
      <c r="H28" s="4" t="s">
        <v>2088</v>
      </c>
      <c r="I28" s="4" t="s">
        <v>2088</v>
      </c>
      <c r="J28" s="4" t="s">
        <v>2088</v>
      </c>
      <c r="K28" s="4" t="s">
        <v>2087</v>
      </c>
      <c r="L28" s="4"/>
    </row>
    <row r="29" ht="15.75" customHeight="1">
      <c r="A29" s="6" t="s">
        <v>236</v>
      </c>
      <c r="B29" s="6" t="s">
        <v>220</v>
      </c>
      <c r="C29" s="7" t="str">
        <f>HYPERLINK("https://website.cs.vt.edu/content/website_cs_vt_edu/en/tags.html/website_cs_vt_edu:Human-Computer-Interaction","https://website.cs.vt.edu/content/website_cs_vt_edu/en/tags.html/website_cs_vt_edu:Human-Computer-Interaction")</f>
        <v>https://website.cs.vt.edu/content/website_cs_vt_edu/en/tags.html/website_cs_vt_edu:Human-Computer-Interaction</v>
      </c>
      <c r="D29" s="6" t="s">
        <v>237</v>
      </c>
      <c r="E29" s="6" t="s">
        <v>2088</v>
      </c>
      <c r="F29" s="6" t="s">
        <v>2088</v>
      </c>
      <c r="G29" s="6" t="s">
        <v>2088</v>
      </c>
      <c r="H29" s="6" t="s">
        <v>2087</v>
      </c>
      <c r="I29" s="6" t="s">
        <v>2088</v>
      </c>
      <c r="J29" s="6" t="s">
        <v>2088</v>
      </c>
      <c r="K29" s="6" t="s">
        <v>2087</v>
      </c>
      <c r="L29" s="6"/>
    </row>
    <row r="30" ht="15.75" customHeight="1">
      <c r="A30" s="4" t="s">
        <v>219</v>
      </c>
      <c r="B30" s="4" t="s">
        <v>220</v>
      </c>
      <c r="C30" s="5" t="str">
        <f>HYPERLINK("https://website.cs.vt.edu/content/website_cs_vt_edu/en/tags.html/website_cs_vt_edu:computational-biology-and-bioinformatics","https://website.cs.vt.edu/content/website_cs_vt_edu/en/tags.html/website_cs_vt_edu:computational-biology-and-bioinformatics")</f>
        <v>https://website.cs.vt.edu/content/website_cs_vt_edu/en/tags.html/website_cs_vt_edu:computational-biology-and-bioinformatics</v>
      </c>
      <c r="D30" s="4" t="s">
        <v>221</v>
      </c>
      <c r="E30" s="4" t="s">
        <v>2088</v>
      </c>
      <c r="F30" s="4" t="s">
        <v>2088</v>
      </c>
      <c r="G30" s="4" t="s">
        <v>2088</v>
      </c>
      <c r="H30" s="4" t="s">
        <v>2087</v>
      </c>
      <c r="I30" s="4" t="s">
        <v>2088</v>
      </c>
      <c r="J30" s="4" t="s">
        <v>2088</v>
      </c>
      <c r="K30" s="4" t="s">
        <v>2087</v>
      </c>
      <c r="L30" s="4"/>
    </row>
    <row r="31" ht="15.75" customHeight="1">
      <c r="A31" s="6" t="s">
        <v>224</v>
      </c>
      <c r="B31" s="6" t="s">
        <v>220</v>
      </c>
      <c r="C31" s="7" t="str">
        <f>HYPERLINK("https://website.cs.vt.edu/content/website_cs_vt_edu/en/tags.html/website_cs_vt_edu:digital-education","https://website.cs.vt.edu/content/website_cs_vt_edu/en/tags.html/website_cs_vt_edu:digital-education")</f>
        <v>https://website.cs.vt.edu/content/website_cs_vt_edu/en/tags.html/website_cs_vt_edu:digital-education</v>
      </c>
      <c r="D31" s="6" t="s">
        <v>225</v>
      </c>
      <c r="E31" s="6" t="s">
        <v>2088</v>
      </c>
      <c r="F31" s="6" t="s">
        <v>2088</v>
      </c>
      <c r="G31" s="6" t="s">
        <v>2088</v>
      </c>
      <c r="H31" s="6" t="s">
        <v>2087</v>
      </c>
      <c r="I31" s="6" t="s">
        <v>2088</v>
      </c>
      <c r="J31" s="6" t="s">
        <v>2088</v>
      </c>
      <c r="K31" s="6" t="s">
        <v>2087</v>
      </c>
      <c r="L31" s="6"/>
    </row>
    <row r="32" ht="15.75" customHeight="1">
      <c r="A32" s="4" t="s">
        <v>228</v>
      </c>
      <c r="B32" s="4" t="s">
        <v>220</v>
      </c>
      <c r="C32" s="5" t="str">
        <f>HYPERLINK("https://website.cs.vt.edu/content/website_cs_vt_edu/en/tags.html/website_cs_vt_edu:grantline","https://website.cs.vt.edu/content/website_cs_vt_edu/en/tags.html/website_cs_vt_edu:grantline")</f>
        <v>https://website.cs.vt.edu/content/website_cs_vt_edu/en/tags.html/website_cs_vt_edu:grantline</v>
      </c>
      <c r="D32" s="4" t="s">
        <v>229</v>
      </c>
      <c r="E32" s="4" t="s">
        <v>2088</v>
      </c>
      <c r="F32" s="4" t="s">
        <v>2088</v>
      </c>
      <c r="G32" s="4" t="s">
        <v>2088</v>
      </c>
      <c r="H32" s="4" t="s">
        <v>2087</v>
      </c>
      <c r="I32" s="4" t="s">
        <v>2088</v>
      </c>
      <c r="J32" s="4" t="s">
        <v>2088</v>
      </c>
      <c r="K32" s="4" t="s">
        <v>2087</v>
      </c>
      <c r="L32" s="4"/>
    </row>
    <row r="33" ht="15.75" customHeight="1">
      <c r="A33" s="6" t="s">
        <v>232</v>
      </c>
      <c r="B33" s="6" t="s">
        <v>220</v>
      </c>
      <c r="C33" s="7" t="str">
        <f>HYPERLINK("https://website.cs.vt.edu/content/website_cs_vt_edu/en/tags.html/website_cs_vt_edu:high-performance-computing-computational-science","https://website.cs.vt.edu/content/website_cs_vt_edu/en/tags.html/website_cs_vt_edu:high-performance-computing-computational-science")</f>
        <v>https://website.cs.vt.edu/content/website_cs_vt_edu/en/tags.html/website_cs_vt_edu:high-performance-computing-computational-science</v>
      </c>
      <c r="D33" s="6" t="s">
        <v>233</v>
      </c>
      <c r="E33" s="6" t="s">
        <v>2088</v>
      </c>
      <c r="F33" s="6" t="s">
        <v>2088</v>
      </c>
      <c r="G33" s="6" t="s">
        <v>2088</v>
      </c>
      <c r="H33" s="6" t="s">
        <v>2087</v>
      </c>
      <c r="I33" s="6" t="s">
        <v>2088</v>
      </c>
      <c r="J33" s="6" t="s">
        <v>2088</v>
      </c>
      <c r="K33" s="6" t="s">
        <v>2087</v>
      </c>
      <c r="L33" s="6"/>
    </row>
    <row r="34" ht="15.75" customHeight="1">
      <c r="A34" s="4" t="s">
        <v>240</v>
      </c>
      <c r="B34" s="4" t="s">
        <v>220</v>
      </c>
      <c r="C34" s="5" t="str">
        <f>HYPERLINK("https://website.cs.vt.edu/content/website_cs_vt_edu/en/tags.html/website_cs_vt_edu:pandemic-prediction-and-prevention","https://website.cs.vt.edu/content/website_cs_vt_edu/en/tags.html/website_cs_vt_edu:pandemic-prediction-and-prevention")</f>
        <v>https://website.cs.vt.edu/content/website_cs_vt_edu/en/tags.html/website_cs_vt_edu:pandemic-prediction-and-prevention</v>
      </c>
      <c r="D34" s="4" t="s">
        <v>241</v>
      </c>
      <c r="E34" s="4" t="s">
        <v>2088</v>
      </c>
      <c r="F34" s="4" t="s">
        <v>2088</v>
      </c>
      <c r="G34" s="4" t="s">
        <v>2088</v>
      </c>
      <c r="H34" s="4" t="s">
        <v>2087</v>
      </c>
      <c r="I34" s="4" t="s">
        <v>2088</v>
      </c>
      <c r="J34" s="4" t="s">
        <v>2088</v>
      </c>
      <c r="K34" s="4" t="s">
        <v>2087</v>
      </c>
      <c r="L34" s="4"/>
    </row>
    <row r="35" ht="15.75" customHeight="1">
      <c r="A35" s="6" t="s">
        <v>244</v>
      </c>
      <c r="B35" s="6" t="s">
        <v>220</v>
      </c>
      <c r="C35" s="7" t="str">
        <f>HYPERLINK("https://website.cs.vt.edu/content/website_cs_vt_edu/en/tags.html/website_cs_vt_edu:security","https://website.cs.vt.edu/content/website_cs_vt_edu/en/tags.html/website_cs_vt_edu:security")</f>
        <v>https://website.cs.vt.edu/content/website_cs_vt_edu/en/tags.html/website_cs_vt_edu:security</v>
      </c>
      <c r="D35" s="6" t="s">
        <v>245</v>
      </c>
      <c r="E35" s="6" t="s">
        <v>2088</v>
      </c>
      <c r="F35" s="6" t="s">
        <v>2088</v>
      </c>
      <c r="G35" s="6" t="s">
        <v>2088</v>
      </c>
      <c r="H35" s="6" t="s">
        <v>2087</v>
      </c>
      <c r="I35" s="6" t="s">
        <v>2088</v>
      </c>
      <c r="J35" s="6" t="s">
        <v>2088</v>
      </c>
      <c r="K35" s="6" t="s">
        <v>2087</v>
      </c>
      <c r="L35" s="6"/>
    </row>
    <row r="36" ht="15.75" customHeight="1">
      <c r="A36" s="4" t="s">
        <v>253</v>
      </c>
      <c r="B36" s="4" t="s">
        <v>254</v>
      </c>
      <c r="C36" s="5" t="str">
        <f>HYPERLINK("https://website.cs.vt.edu/engage.html","https://website.cs.vt.edu/engage.html")</f>
        <v>https://website.cs.vt.edu/engage.html</v>
      </c>
      <c r="D36" s="4" t="s">
        <v>255</v>
      </c>
      <c r="E36" s="4" t="s">
        <v>2087</v>
      </c>
      <c r="F36" s="4" t="s">
        <v>2087</v>
      </c>
      <c r="G36" s="4" t="s">
        <v>2088</v>
      </c>
      <c r="H36" s="4" t="s">
        <v>2087</v>
      </c>
      <c r="I36" s="4" t="s">
        <v>2088</v>
      </c>
      <c r="J36" s="4" t="s">
        <v>2088</v>
      </c>
      <c r="K36" s="4" t="s">
        <v>2087</v>
      </c>
      <c r="L36" s="4"/>
    </row>
    <row r="37" ht="15.75" customHeight="1">
      <c r="A37" s="6" t="s">
        <v>248</v>
      </c>
      <c r="B37" s="6" t="s">
        <v>249</v>
      </c>
      <c r="C37" s="7" t="str">
        <f>HYPERLINK("https://website.cs.vt.edu/engage/Alumni.html","https://website.cs.vt.edu/engage/Alumni.html")</f>
        <v>https://website.cs.vt.edu/engage/Alumni.html</v>
      </c>
      <c r="D37" s="6" t="s">
        <v>250</v>
      </c>
      <c r="E37" s="6" t="s">
        <v>2088</v>
      </c>
      <c r="F37" s="6" t="s">
        <v>2088</v>
      </c>
      <c r="G37" s="6" t="s">
        <v>2088</v>
      </c>
      <c r="H37" s="6" t="s">
        <v>2088</v>
      </c>
      <c r="I37" s="6" t="s">
        <v>2088</v>
      </c>
      <c r="J37" s="6" t="s">
        <v>2089</v>
      </c>
      <c r="K37" s="6" t="s">
        <v>2087</v>
      </c>
      <c r="L37" s="6"/>
    </row>
    <row r="38" ht="15.75" customHeight="1">
      <c r="A38" s="4" t="s">
        <v>289</v>
      </c>
      <c r="B38" s="4" t="s">
        <v>290</v>
      </c>
      <c r="C38" s="5" t="str">
        <f>HYPERLINK("https://website.cs.vt.edu/engage/Alumni/50-anniversary/50-Anniversary-Alumni-Spotlights/alumni-begole.html","https://website.cs.vt.edu/engage/Alumni/50-anniversary/50-Anniversary-Alumni-Spotlights/alumni-begole.html")</f>
        <v>https://website.cs.vt.edu/engage/Alumni/50-anniversary/50-Anniversary-Alumni-Spotlights/alumni-begole.html</v>
      </c>
      <c r="D38" s="4" t="s">
        <v>291</v>
      </c>
      <c r="E38" s="4" t="s">
        <v>2088</v>
      </c>
      <c r="F38" s="4" t="s">
        <v>2087</v>
      </c>
      <c r="G38" s="4" t="s">
        <v>2086</v>
      </c>
      <c r="H38" s="4" t="s">
        <v>2088</v>
      </c>
      <c r="I38" s="4" t="s">
        <v>2088</v>
      </c>
      <c r="J38" s="4" t="s">
        <v>2088</v>
      </c>
      <c r="K38" s="4" t="s">
        <v>2087</v>
      </c>
      <c r="L38" s="4"/>
    </row>
    <row r="39" ht="15.75" customHeight="1">
      <c r="A39" s="6" t="s">
        <v>278</v>
      </c>
      <c r="B39" s="6" t="s">
        <v>279</v>
      </c>
      <c r="C39" s="7" t="str">
        <f>HYPERLINK("https://website.cs.vt.edu/engage/Alumni/Alumni-in-the-news.html","https://website.cs.vt.edu/engage/Alumni/Alumni-in-the-news.html")</f>
        <v>https://website.cs.vt.edu/engage/Alumni/Alumni-in-the-news.html</v>
      </c>
      <c r="D39" s="6" t="s">
        <v>280</v>
      </c>
      <c r="E39" s="6" t="s">
        <v>2088</v>
      </c>
      <c r="F39" s="6" t="s">
        <v>2088</v>
      </c>
      <c r="G39" s="6" t="s">
        <v>2093</v>
      </c>
      <c r="H39" s="6" t="s">
        <v>2088</v>
      </c>
      <c r="I39" s="6" t="s">
        <v>2088</v>
      </c>
      <c r="J39" s="6" t="s">
        <v>2088</v>
      </c>
      <c r="K39" s="6" t="s">
        <v>2087</v>
      </c>
      <c r="L39" s="6"/>
    </row>
    <row r="40" ht="15.75" customHeight="1">
      <c r="A40" s="4" t="s">
        <v>306</v>
      </c>
      <c r="B40" s="4" t="s">
        <v>307</v>
      </c>
      <c r="C40" s="5" t="str">
        <f>HYPERLINK("https://website.cs.vt.edu/engage/Alumni/Alumni-in-the-news/chon-alumna-profile.html","https://website.cs.vt.edu/engage/Alumni/Alumni-in-the-news/chon-alumna-profile.html")</f>
        <v>https://website.cs.vt.edu/engage/Alumni/Alumni-in-the-news/chon-alumna-profile.html</v>
      </c>
      <c r="D40" s="4" t="s">
        <v>308</v>
      </c>
      <c r="E40" s="4" t="s">
        <v>2088</v>
      </c>
      <c r="F40" s="4" t="s">
        <v>2088</v>
      </c>
      <c r="G40" s="4" t="s">
        <v>2094</v>
      </c>
      <c r="H40" s="4" t="s">
        <v>2088</v>
      </c>
      <c r="I40" s="4" t="s">
        <v>2086</v>
      </c>
      <c r="J40" s="4" t="s">
        <v>2086</v>
      </c>
      <c r="K40" s="4" t="s">
        <v>2087</v>
      </c>
      <c r="L40" s="4"/>
    </row>
    <row r="41" ht="15.75" customHeight="1">
      <c r="A41" s="6" t="s">
        <v>311</v>
      </c>
      <c r="B41" s="6" t="s">
        <v>312</v>
      </c>
      <c r="C41" s="7" t="str">
        <f>HYPERLINK("https://website.cs.vt.edu/engage/Alumni/Alumni-in-the-news/cs-alumni-greg-lavender.html","https://website.cs.vt.edu/engage/Alumni/Alumni-in-the-news/cs-alumni-greg-lavender.html")</f>
        <v>https://website.cs.vt.edu/engage/Alumni/Alumni-in-the-news/cs-alumni-greg-lavender.html</v>
      </c>
      <c r="D41" s="6" t="s">
        <v>313</v>
      </c>
      <c r="E41" s="6" t="s">
        <v>2088</v>
      </c>
      <c r="F41" s="6" t="s">
        <v>2088</v>
      </c>
      <c r="G41" s="6" t="s">
        <v>2088</v>
      </c>
      <c r="H41" s="6" t="s">
        <v>2087</v>
      </c>
      <c r="I41" s="6" t="s">
        <v>2086</v>
      </c>
      <c r="J41" s="6" t="s">
        <v>2089</v>
      </c>
      <c r="K41" s="6" t="s">
        <v>2087</v>
      </c>
      <c r="L41" s="6"/>
    </row>
    <row r="42" ht="15.75" customHeight="1">
      <c r="A42" s="4" t="s">
        <v>316</v>
      </c>
      <c r="B42" s="4" t="s">
        <v>317</v>
      </c>
      <c r="C42" s="5" t="str">
        <f>HYPERLINK("https://website.cs.vt.edu/engage/Alumni/Alumni-in-the-news/lee-alumni-profile.html","https://website.cs.vt.edu/engage/Alumni/Alumni-in-the-news/lee-alumni-profile.html")</f>
        <v>https://website.cs.vt.edu/engage/Alumni/Alumni-in-the-news/lee-alumni-profile.html</v>
      </c>
      <c r="D42" s="4" t="s">
        <v>318</v>
      </c>
      <c r="E42" s="4" t="s">
        <v>2088</v>
      </c>
      <c r="F42" s="4" t="s">
        <v>2088</v>
      </c>
      <c r="G42" s="4" t="s">
        <v>2093</v>
      </c>
      <c r="H42" s="4" t="s">
        <v>2088</v>
      </c>
      <c r="I42" s="4" t="s">
        <v>2086</v>
      </c>
      <c r="J42" s="4" t="s">
        <v>2088</v>
      </c>
      <c r="K42" s="4" t="s">
        <v>2087</v>
      </c>
      <c r="L42" s="4"/>
    </row>
    <row r="43" ht="15.75" customHeight="1">
      <c r="A43" s="6" t="s">
        <v>273</v>
      </c>
      <c r="B43" s="6" t="s">
        <v>274</v>
      </c>
      <c r="C43" s="7" t="str">
        <f>HYPERLINK("https://website.cs.vt.edu/engage/Alumni/alumni-events.html","https://website.cs.vt.edu/engage/Alumni/alumni-events.html")</f>
        <v>https://website.cs.vt.edu/engage/Alumni/alumni-events.html</v>
      </c>
      <c r="D43" s="6" t="s">
        <v>275</v>
      </c>
      <c r="E43" s="6" t="s">
        <v>2088</v>
      </c>
      <c r="F43" s="6" t="s">
        <v>2087</v>
      </c>
      <c r="G43" s="6" t="s">
        <v>2088</v>
      </c>
      <c r="H43" s="6" t="s">
        <v>2087</v>
      </c>
      <c r="I43" s="6" t="s">
        <v>2087</v>
      </c>
      <c r="J43" s="6" t="s">
        <v>2088</v>
      </c>
      <c r="K43" s="6" t="s">
        <v>2087</v>
      </c>
      <c r="L43" s="6"/>
    </row>
    <row r="44" ht="15.75" customHeight="1">
      <c r="A44" s="4" t="s">
        <v>295</v>
      </c>
      <c r="B44" s="4" t="s">
        <v>296</v>
      </c>
      <c r="C44" s="5" t="str">
        <f>HYPERLINK("https://website.cs.vt.edu/engage/Alumni/alumni-events/alumni-weekend-computer-science-open-house.html","https://website.cs.vt.edu/engage/Alumni/alumni-events/alumni-weekend-computer-science-open-house.html")</f>
        <v>https://website.cs.vt.edu/engage/Alumni/alumni-events/alumni-weekend-computer-science-open-house.html</v>
      </c>
      <c r="D44" s="4" t="s">
        <v>297</v>
      </c>
      <c r="E44" s="4" t="s">
        <v>2088</v>
      </c>
      <c r="F44" s="4" t="s">
        <v>2088</v>
      </c>
      <c r="G44" s="4" t="s">
        <v>2088</v>
      </c>
      <c r="H44" s="4" t="s">
        <v>2087</v>
      </c>
      <c r="I44" s="4" t="s">
        <v>2086</v>
      </c>
      <c r="J44" s="4" t="s">
        <v>2088</v>
      </c>
      <c r="K44" s="4" t="s">
        <v>2087</v>
      </c>
      <c r="L44" s="4"/>
    </row>
    <row r="45" ht="15.75" customHeight="1">
      <c r="A45" s="6" t="s">
        <v>300</v>
      </c>
      <c r="B45" s="6" t="s">
        <v>301</v>
      </c>
      <c r="C45" s="7" t="str">
        <f>HYPERLINK("https://website.cs.vt.edu/engage/Alumni/alumni-events/virtual-5K.html","https://website.cs.vt.edu/engage/Alumni/alumni-events/virtual-5K.html")</f>
        <v>https://website.cs.vt.edu/engage/Alumni/alumni-events/virtual-5K.html</v>
      </c>
      <c r="D45" s="6" t="s">
        <v>302</v>
      </c>
      <c r="E45" s="6" t="s">
        <v>2088</v>
      </c>
      <c r="F45" s="6" t="s">
        <v>2088</v>
      </c>
      <c r="G45" s="6" t="s">
        <v>2088</v>
      </c>
      <c r="H45" s="6" t="s">
        <v>2088</v>
      </c>
      <c r="I45" s="6" t="s">
        <v>2088</v>
      </c>
      <c r="J45" s="6" t="s">
        <v>2088</v>
      </c>
      <c r="K45" s="6" t="s">
        <v>2087</v>
      </c>
      <c r="L45" s="6"/>
    </row>
    <row r="46" ht="15.75" customHeight="1">
      <c r="A46" s="4" t="s">
        <v>283</v>
      </c>
      <c r="B46" s="4" t="s">
        <v>284</v>
      </c>
      <c r="C46" s="5" t="str">
        <f>HYPERLINK("https://website.cs.vt.edu/engage/Alumni/distinguished-alumni.html","https://website.cs.vt.edu/engage/Alumni/distinguished-alumni.html")</f>
        <v>https://website.cs.vt.edu/engage/Alumni/distinguished-alumni.html</v>
      </c>
      <c r="D46" s="4" t="s">
        <v>285</v>
      </c>
      <c r="E46" s="4" t="s">
        <v>2088</v>
      </c>
      <c r="F46" s="4" t="s">
        <v>2087</v>
      </c>
      <c r="G46" s="4" t="s">
        <v>2088</v>
      </c>
      <c r="H46" s="4" t="s">
        <v>2087</v>
      </c>
      <c r="I46" s="4" t="s">
        <v>2086</v>
      </c>
      <c r="J46" s="4" t="s">
        <v>2088</v>
      </c>
      <c r="K46" s="4" t="s">
        <v>2087</v>
      </c>
      <c r="L46" s="4"/>
    </row>
    <row r="47" ht="15.75" customHeight="1">
      <c r="A47" s="6" t="s">
        <v>322</v>
      </c>
      <c r="B47" s="6" t="s">
        <v>323</v>
      </c>
      <c r="C47" s="7" t="str">
        <f>HYPERLINK("https://website.cs.vt.edu/engage/Alumni/distinguished-alumni/alumni-distinguished-award-calixte.html","https://website.cs.vt.edu/engage/Alumni/distinguished-alumni/alumni-distinguished-award-calixte.html")</f>
        <v>https://website.cs.vt.edu/engage/Alumni/distinguished-alumni/alumni-distinguished-award-calixte.html</v>
      </c>
      <c r="D47" s="6" t="s">
        <v>324</v>
      </c>
      <c r="E47" s="6" t="s">
        <v>2088</v>
      </c>
      <c r="F47" s="6" t="s">
        <v>2088</v>
      </c>
      <c r="G47" s="6" t="s">
        <v>2088</v>
      </c>
      <c r="H47" s="6" t="s">
        <v>2087</v>
      </c>
      <c r="I47" s="6" t="s">
        <v>2086</v>
      </c>
      <c r="J47" s="6" t="s">
        <v>2088</v>
      </c>
      <c r="K47" s="6" t="s">
        <v>2087</v>
      </c>
      <c r="L47" s="6"/>
    </row>
    <row r="48" ht="15.75" customHeight="1">
      <c r="A48" s="4" t="s">
        <v>327</v>
      </c>
      <c r="B48" s="4" t="s">
        <v>328</v>
      </c>
      <c r="C48" s="5" t="str">
        <f>HYPERLINK("https://website.cs.vt.edu/engage/Alumni/distinguished-alumni/alumni-distinguished-award-mindel.html","https://website.cs.vt.edu/engage/Alumni/distinguished-alumni/alumni-distinguished-award-mindel.html")</f>
        <v>https://website.cs.vt.edu/engage/Alumni/distinguished-alumni/alumni-distinguished-award-mindel.html</v>
      </c>
      <c r="D48" s="4" t="s">
        <v>329</v>
      </c>
      <c r="E48" s="4" t="s">
        <v>2088</v>
      </c>
      <c r="F48" s="4" t="s">
        <v>2088</v>
      </c>
      <c r="G48" s="4" t="s">
        <v>2086</v>
      </c>
      <c r="H48" s="4" t="s">
        <v>2088</v>
      </c>
      <c r="I48" s="4" t="s">
        <v>2086</v>
      </c>
      <c r="J48" s="4" t="s">
        <v>2086</v>
      </c>
      <c r="K48" s="4" t="s">
        <v>2087</v>
      </c>
      <c r="L48" s="4"/>
    </row>
    <row r="49" ht="15.75" customHeight="1">
      <c r="A49" s="6" t="s">
        <v>332</v>
      </c>
      <c r="B49" s="6" t="s">
        <v>333</v>
      </c>
      <c r="C49" s="7" t="str">
        <f>HYPERLINK("https://website.cs.vt.edu/engage/Alumni/distinguished-alumni/alumni-endert.html","https://website.cs.vt.edu/engage/Alumni/distinguished-alumni/alumni-endert.html")</f>
        <v>https://website.cs.vt.edu/engage/Alumni/distinguished-alumni/alumni-endert.html</v>
      </c>
      <c r="D49" s="6" t="s">
        <v>334</v>
      </c>
      <c r="E49" s="6" t="s">
        <v>2088</v>
      </c>
      <c r="F49" s="6" t="s">
        <v>2087</v>
      </c>
      <c r="G49" s="6" t="s">
        <v>2088</v>
      </c>
      <c r="H49" s="6" t="s">
        <v>2087</v>
      </c>
      <c r="I49" s="6" t="s">
        <v>2086</v>
      </c>
      <c r="J49" s="6" t="s">
        <v>2088</v>
      </c>
      <c r="K49" s="6" t="s">
        <v>2087</v>
      </c>
      <c r="L49" s="6"/>
    </row>
    <row r="50" ht="15.75" customHeight="1">
      <c r="A50" s="4" t="s">
        <v>337</v>
      </c>
      <c r="B50" s="4" t="s">
        <v>338</v>
      </c>
      <c r="C50" s="5" t="str">
        <f>HYPERLINK("https://website.cs.vt.edu/engage/Alumni/distinguished-alumni/alumni-sturgill.html","https://website.cs.vt.edu/engage/Alumni/distinguished-alumni/alumni-sturgill.html")</f>
        <v>https://website.cs.vt.edu/engage/Alumni/distinguished-alumni/alumni-sturgill.html</v>
      </c>
      <c r="D50" s="4" t="s">
        <v>339</v>
      </c>
      <c r="E50" s="4" t="s">
        <v>2088</v>
      </c>
      <c r="F50" s="4" t="s">
        <v>2087</v>
      </c>
      <c r="G50" s="4" t="s">
        <v>2088</v>
      </c>
      <c r="H50" s="4" t="s">
        <v>2087</v>
      </c>
      <c r="I50" s="4" t="s">
        <v>2086</v>
      </c>
      <c r="J50" s="4" t="s">
        <v>2089</v>
      </c>
      <c r="K50" s="4" t="s">
        <v>2087</v>
      </c>
      <c r="L50" s="4"/>
    </row>
    <row r="51" ht="15.75" customHeight="1">
      <c r="A51" s="6" t="s">
        <v>342</v>
      </c>
      <c r="B51" s="6" t="s">
        <v>343</v>
      </c>
      <c r="C51" s="7" t="str">
        <f>HYPERLINK("https://website.cs.vt.edu/engage/Alumni/distinguished-alumni/ashwin-aji.html","https://website.cs.vt.edu/engage/Alumni/distinguished-alumni/ashwin-aji.html")</f>
        <v>https://website.cs.vt.edu/engage/Alumni/distinguished-alumni/ashwin-aji.html</v>
      </c>
      <c r="D51" s="6" t="s">
        <v>344</v>
      </c>
      <c r="E51" s="6" t="s">
        <v>2088</v>
      </c>
      <c r="F51" s="6" t="s">
        <v>2088</v>
      </c>
      <c r="G51" s="6" t="s">
        <v>2088</v>
      </c>
      <c r="H51" s="6" t="s">
        <v>2086</v>
      </c>
      <c r="I51" s="6" t="s">
        <v>2088</v>
      </c>
      <c r="J51" s="6" t="s">
        <v>2088</v>
      </c>
      <c r="K51" s="6" t="s">
        <v>2087</v>
      </c>
      <c r="L51" s="6"/>
    </row>
    <row r="52" ht="15.75" customHeight="1">
      <c r="A52" s="4" t="s">
        <v>347</v>
      </c>
      <c r="B52" s="4" t="s">
        <v>348</v>
      </c>
      <c r="C52" s="5" t="str">
        <f>HYPERLINK("https://website.cs.vt.edu/engage/Alumni/distinguished-alumni/bizot-alumni-award.html","https://website.cs.vt.edu/engage/Alumni/distinguished-alumni/bizot-alumni-award.html")</f>
        <v>https://website.cs.vt.edu/engage/Alumni/distinguished-alumni/bizot-alumni-award.html</v>
      </c>
      <c r="D52" s="4" t="s">
        <v>349</v>
      </c>
      <c r="E52" s="4" t="s">
        <v>2088</v>
      </c>
      <c r="F52" s="4" t="s">
        <v>2088</v>
      </c>
      <c r="G52" s="4" t="s">
        <v>2088</v>
      </c>
      <c r="H52" s="4" t="s">
        <v>2087</v>
      </c>
      <c r="I52" s="4" t="s">
        <v>2086</v>
      </c>
      <c r="J52" s="4" t="s">
        <v>2088</v>
      </c>
      <c r="K52" s="4" t="s">
        <v>2087</v>
      </c>
      <c r="L52" s="4"/>
    </row>
    <row r="53" ht="15.75" customHeight="1">
      <c r="A53" s="6" t="s">
        <v>352</v>
      </c>
      <c r="B53" s="6" t="s">
        <v>353</v>
      </c>
      <c r="C53" s="7" t="str">
        <f>HYPERLINK("https://website.cs.vt.edu/engage/Alumni/distinguished-alumni/branham-alumni-award.html","https://website.cs.vt.edu/engage/Alumni/distinguished-alumni/branham-alumni-award.html")</f>
        <v>https://website.cs.vt.edu/engage/Alumni/distinguished-alumni/branham-alumni-award.html</v>
      </c>
      <c r="D53" s="6" t="s">
        <v>354</v>
      </c>
      <c r="E53" s="6" t="s">
        <v>2088</v>
      </c>
      <c r="F53" s="6" t="s">
        <v>2088</v>
      </c>
      <c r="G53" s="6" t="s">
        <v>2086</v>
      </c>
      <c r="H53" s="6" t="s">
        <v>2087</v>
      </c>
      <c r="I53" s="6" t="s">
        <v>2086</v>
      </c>
      <c r="J53" s="6" t="s">
        <v>2086</v>
      </c>
      <c r="K53" s="6" t="s">
        <v>2087</v>
      </c>
      <c r="L53" s="6"/>
    </row>
    <row r="54" ht="15.75" customHeight="1">
      <c r="A54" s="4" t="s">
        <v>357</v>
      </c>
      <c r="B54" s="4" t="s">
        <v>358</v>
      </c>
      <c r="C54" s="5" t="str">
        <f>HYPERLINK("https://website.cs.vt.edu/engage/Alumni/distinguished-alumni/bryan-alumni-award.html","https://website.cs.vt.edu/engage/Alumni/distinguished-alumni/bryan-alumni-award.html")</f>
        <v>https://website.cs.vt.edu/engage/Alumni/distinguished-alumni/bryan-alumni-award.html</v>
      </c>
      <c r="D54" s="4" t="s">
        <v>359</v>
      </c>
      <c r="E54" s="4" t="s">
        <v>2088</v>
      </c>
      <c r="F54" s="4" t="s">
        <v>2088</v>
      </c>
      <c r="G54" s="4" t="s">
        <v>2088</v>
      </c>
      <c r="H54" s="4" t="s">
        <v>2087</v>
      </c>
      <c r="I54" s="4" t="s">
        <v>2086</v>
      </c>
      <c r="J54" s="4" t="s">
        <v>2086</v>
      </c>
      <c r="K54" s="4" t="s">
        <v>2087</v>
      </c>
      <c r="L54" s="4"/>
    </row>
    <row r="55" ht="15.75" customHeight="1">
      <c r="A55" s="6" t="s">
        <v>362</v>
      </c>
      <c r="B55" s="6" t="s">
        <v>363</v>
      </c>
      <c r="C55" s="7" t="str">
        <f>HYPERLINK("https://website.cs.vt.edu/engage/Alumni/distinguished-alumni/capra-alumni-award.html","https://website.cs.vt.edu/engage/Alumni/distinguished-alumni/capra-alumni-award.html")</f>
        <v>https://website.cs.vt.edu/engage/Alumni/distinguished-alumni/capra-alumni-award.html</v>
      </c>
      <c r="D55" s="6" t="s">
        <v>364</v>
      </c>
      <c r="E55" s="6" t="s">
        <v>2088</v>
      </c>
      <c r="F55" s="6" t="s">
        <v>2088</v>
      </c>
      <c r="G55" s="6" t="s">
        <v>2088</v>
      </c>
      <c r="H55" s="6" t="s">
        <v>2087</v>
      </c>
      <c r="I55" s="6" t="s">
        <v>2086</v>
      </c>
      <c r="J55" s="6" t="s">
        <v>2088</v>
      </c>
      <c r="K55" s="6" t="s">
        <v>2087</v>
      </c>
      <c r="L55" s="6"/>
    </row>
    <row r="56" ht="15.75" customHeight="1">
      <c r="A56" s="4" t="s">
        <v>367</v>
      </c>
      <c r="B56" s="4" t="s">
        <v>368</v>
      </c>
      <c r="C56" s="5" t="str">
        <f>HYPERLINK("https://website.cs.vt.edu/engage/Alumni/distinguished-alumni/finneran-alumni-award.html","https://website.cs.vt.edu/engage/Alumni/distinguished-alumni/finneran-alumni-award.html")</f>
        <v>https://website.cs.vt.edu/engage/Alumni/distinguished-alumni/finneran-alumni-award.html</v>
      </c>
      <c r="D56" s="4" t="s">
        <v>369</v>
      </c>
      <c r="E56" s="4" t="s">
        <v>2088</v>
      </c>
      <c r="F56" s="4" t="s">
        <v>2088</v>
      </c>
      <c r="G56" s="4" t="s">
        <v>2088</v>
      </c>
      <c r="H56" s="4" t="s">
        <v>2087</v>
      </c>
      <c r="I56" s="4" t="s">
        <v>2086</v>
      </c>
      <c r="J56" s="4" t="s">
        <v>2086</v>
      </c>
      <c r="K56" s="4" t="s">
        <v>2087</v>
      </c>
      <c r="L56" s="4"/>
    </row>
    <row r="57" ht="15.75" customHeight="1">
      <c r="A57" s="6" t="s">
        <v>372</v>
      </c>
      <c r="B57" s="6" t="s">
        <v>373</v>
      </c>
      <c r="C57" s="7" t="str">
        <f>HYPERLINK("https://website.cs.vt.edu/engage/Alumni/distinguished-alumni/george-luc.html","https://website.cs.vt.edu/engage/Alumni/distinguished-alumni/george-luc.html")</f>
        <v>https://website.cs.vt.edu/engage/Alumni/distinguished-alumni/george-luc.html</v>
      </c>
      <c r="D57" s="6" t="s">
        <v>374</v>
      </c>
      <c r="E57" s="6" t="s">
        <v>2088</v>
      </c>
      <c r="F57" s="6" t="s">
        <v>2088</v>
      </c>
      <c r="G57" s="6" t="s">
        <v>2088</v>
      </c>
      <c r="H57" s="6" t="s">
        <v>2087</v>
      </c>
      <c r="I57" s="6" t="s">
        <v>2086</v>
      </c>
      <c r="J57" s="6" t="s">
        <v>2088</v>
      </c>
      <c r="K57" s="6" t="s">
        <v>2087</v>
      </c>
      <c r="L57" s="6"/>
    </row>
    <row r="58" ht="15.75" customHeight="1">
      <c r="A58" s="4" t="s">
        <v>377</v>
      </c>
      <c r="B58" s="4" t="s">
        <v>378</v>
      </c>
      <c r="C58" s="5" t="str">
        <f>HYPERLINK("https://website.cs.vt.edu/engage/Alumni/distinguished-alumni/hussein-suleman.html","https://website.cs.vt.edu/engage/Alumni/distinguished-alumni/hussein-suleman.html")</f>
        <v>https://website.cs.vt.edu/engage/Alumni/distinguished-alumni/hussein-suleman.html</v>
      </c>
      <c r="D58" s="4" t="s">
        <v>379</v>
      </c>
      <c r="E58" s="4" t="s">
        <v>2088</v>
      </c>
      <c r="F58" s="4" t="s">
        <v>2088</v>
      </c>
      <c r="G58" s="4" t="s">
        <v>2088</v>
      </c>
      <c r="H58" s="4" t="s">
        <v>2087</v>
      </c>
      <c r="I58" s="4" t="s">
        <v>2086</v>
      </c>
      <c r="J58" s="4" t="s">
        <v>2088</v>
      </c>
      <c r="K58" s="4" t="s">
        <v>2087</v>
      </c>
      <c r="L58" s="4"/>
    </row>
    <row r="59" ht="15.75" customHeight="1">
      <c r="A59" s="6" t="s">
        <v>382</v>
      </c>
      <c r="B59" s="6" t="s">
        <v>383</v>
      </c>
      <c r="C59" s="7" t="str">
        <f>HYPERLINK("https://website.cs.vt.edu/engage/Alumni/distinguished-alumni/li-alumni-award.html","https://website.cs.vt.edu/engage/Alumni/distinguished-alumni/li-alumni-award.html")</f>
        <v>https://website.cs.vt.edu/engage/Alumni/distinguished-alumni/li-alumni-award.html</v>
      </c>
      <c r="D59" s="6" t="s">
        <v>384</v>
      </c>
      <c r="E59" s="6" t="s">
        <v>2088</v>
      </c>
      <c r="F59" s="6" t="s">
        <v>2088</v>
      </c>
      <c r="G59" s="6" t="s">
        <v>2088</v>
      </c>
      <c r="H59" s="6" t="s">
        <v>2088</v>
      </c>
      <c r="I59" s="6" t="s">
        <v>2086</v>
      </c>
      <c r="J59" s="6" t="s">
        <v>2086</v>
      </c>
      <c r="K59" s="6" t="s">
        <v>2087</v>
      </c>
      <c r="L59" s="6"/>
    </row>
    <row r="60" ht="15.75" customHeight="1">
      <c r="A60" s="4" t="s">
        <v>263</v>
      </c>
      <c r="B60" s="4" t="s">
        <v>264</v>
      </c>
      <c r="C60" s="5" t="str">
        <f>HYPERLINK("https://website.cs.vt.edu/engage/Giving.html","https://website.cs.vt.edu/engage/Giving.html")</f>
        <v>https://website.cs.vt.edu/engage/Giving.html</v>
      </c>
      <c r="D60" s="4" t="s">
        <v>265</v>
      </c>
      <c r="E60" s="4" t="s">
        <v>2088</v>
      </c>
      <c r="F60" s="4" t="s">
        <v>2087</v>
      </c>
      <c r="G60" s="4" t="s">
        <v>2088</v>
      </c>
      <c r="H60" s="4" t="s">
        <v>2087</v>
      </c>
      <c r="I60" s="4" t="s">
        <v>2087</v>
      </c>
      <c r="J60" s="4" t="s">
        <v>2089</v>
      </c>
      <c r="K60" s="4" t="s">
        <v>2087</v>
      </c>
      <c r="L60" s="4"/>
    </row>
    <row r="61" ht="15.75" customHeight="1">
      <c r="A61" s="6" t="s">
        <v>258</v>
      </c>
      <c r="B61" s="6" t="s">
        <v>259</v>
      </c>
      <c r="C61" s="7" t="str">
        <f>HYPERLINK("https://website.cs.vt.edu/engage/entrepreneurship.html","https://website.cs.vt.edu/engage/entrepreneurship.html")</f>
        <v>https://website.cs.vt.edu/engage/entrepreneurship.html</v>
      </c>
      <c r="D61" s="6" t="s">
        <v>260</v>
      </c>
      <c r="E61" s="6" t="s">
        <v>2088</v>
      </c>
      <c r="F61" s="6" t="s">
        <v>2088</v>
      </c>
      <c r="G61" s="6" t="s">
        <v>2088</v>
      </c>
      <c r="H61" s="6" t="s">
        <v>2087</v>
      </c>
      <c r="I61" s="6" t="s">
        <v>2086</v>
      </c>
      <c r="J61" s="6" t="s">
        <v>2088</v>
      </c>
      <c r="K61" s="6" t="s">
        <v>2087</v>
      </c>
      <c r="L61" s="6"/>
    </row>
    <row r="62" ht="15.75" customHeight="1">
      <c r="A62" s="4" t="s">
        <v>268</v>
      </c>
      <c r="B62" s="4" t="s">
        <v>269</v>
      </c>
      <c r="C62" s="5" t="str">
        <f>HYPERLINK("https://website.cs.vt.edu/engage/industry.html","https://website.cs.vt.edu/engage/industry.html")</f>
        <v>https://website.cs.vt.edu/engage/industry.html</v>
      </c>
      <c r="D62" s="4" t="s">
        <v>270</v>
      </c>
      <c r="E62" s="4" t="s">
        <v>2087</v>
      </c>
      <c r="F62" s="4" t="s">
        <v>2088</v>
      </c>
      <c r="G62" s="4" t="s">
        <v>2087</v>
      </c>
      <c r="H62" s="4" t="s">
        <v>2087</v>
      </c>
      <c r="I62" s="4" t="s">
        <v>2087</v>
      </c>
      <c r="J62" s="4" t="s">
        <v>2088</v>
      </c>
      <c r="K62" s="4" t="s">
        <v>2087</v>
      </c>
      <c r="L62" s="4"/>
    </row>
    <row r="63" ht="15.75" customHeight="1">
      <c r="A63" s="6" t="s">
        <v>388</v>
      </c>
      <c r="B63" s="6" t="s">
        <v>389</v>
      </c>
      <c r="C63" s="7" t="str">
        <f>HYPERLINK("https://website.cs.vt.edu/engage/industry/about-cs-source.html","https://website.cs.vt.edu/engage/industry/about-cs-source.html")</f>
        <v>https://website.cs.vt.edu/engage/industry/about-cs-source.html</v>
      </c>
      <c r="D63" s="6" t="s">
        <v>390</v>
      </c>
      <c r="E63" s="6" t="s">
        <v>2088</v>
      </c>
      <c r="F63" s="6" t="s">
        <v>2088</v>
      </c>
      <c r="G63" s="6" t="s">
        <v>2088</v>
      </c>
      <c r="H63" s="6" t="s">
        <v>2087</v>
      </c>
      <c r="I63" s="6" t="s">
        <v>2087</v>
      </c>
      <c r="J63" s="6" t="s">
        <v>2088</v>
      </c>
      <c r="K63" s="6" t="s">
        <v>2087</v>
      </c>
      <c r="L63" s="6"/>
    </row>
    <row r="64" ht="15.75" customHeight="1">
      <c r="A64" s="4" t="s">
        <v>393</v>
      </c>
      <c r="B64" s="4" t="s">
        <v>394</v>
      </c>
      <c r="C64" s="5" t="str">
        <f>HYPERLINK("https://website.cs.vt.edu/engage/industry/career-fair.html","https://website.cs.vt.edu/engage/industry/career-fair.html")</f>
        <v>https://website.cs.vt.edu/engage/industry/career-fair.html</v>
      </c>
      <c r="D64" s="4" t="s">
        <v>395</v>
      </c>
      <c r="E64" s="4" t="s">
        <v>2088</v>
      </c>
      <c r="F64" s="4" t="s">
        <v>2088</v>
      </c>
      <c r="G64" s="4" t="s">
        <v>2087</v>
      </c>
      <c r="H64" s="4" t="s">
        <v>2087</v>
      </c>
      <c r="I64" s="4" t="s">
        <v>2087</v>
      </c>
      <c r="J64" s="4" t="s">
        <v>2088</v>
      </c>
      <c r="K64" s="4" t="s">
        <v>2087</v>
      </c>
      <c r="L64" s="4"/>
    </row>
    <row r="65" ht="15.75" customHeight="1">
      <c r="A65" s="6" t="s">
        <v>404</v>
      </c>
      <c r="B65" s="6" t="s">
        <v>405</v>
      </c>
      <c r="C65" s="7" t="str">
        <f>HYPERLINK("https://website.cs.vt.edu/engage/industry/career-fair/employer-information.html","https://website.cs.vt.edu/engage/industry/career-fair/employer-information.html")</f>
        <v>https://website.cs.vt.edu/engage/industry/career-fair/employer-information.html</v>
      </c>
      <c r="D65" s="6" t="s">
        <v>406</v>
      </c>
      <c r="E65" s="6" t="s">
        <v>2088</v>
      </c>
      <c r="F65" s="6" t="s">
        <v>2088</v>
      </c>
      <c r="G65" s="6" t="s">
        <v>2088</v>
      </c>
      <c r="H65" s="6" t="s">
        <v>2087</v>
      </c>
      <c r="I65" s="6" t="s">
        <v>2088</v>
      </c>
      <c r="J65" s="6" t="s">
        <v>2088</v>
      </c>
      <c r="K65" s="6" t="s">
        <v>2087</v>
      </c>
      <c r="L65" s="6"/>
    </row>
    <row r="66" ht="15.75" customHeight="1">
      <c r="A66" s="4" t="s">
        <v>409</v>
      </c>
      <c r="B66" s="4" t="s">
        <v>410</v>
      </c>
      <c r="C66" s="5" t="str">
        <f>HYPERLINK("https://website.cs.vt.edu/engage/industry/career-fair/student-information.html","https://website.cs.vt.edu/engage/industry/career-fair/student-information.html")</f>
        <v>https://website.cs.vt.edu/engage/industry/career-fair/student-information.html</v>
      </c>
      <c r="D66" s="4" t="s">
        <v>411</v>
      </c>
      <c r="E66" s="4" t="s">
        <v>2088</v>
      </c>
      <c r="F66" s="4" t="s">
        <v>2088</v>
      </c>
      <c r="G66" s="4" t="s">
        <v>2088</v>
      </c>
      <c r="H66" s="4" t="s">
        <v>2087</v>
      </c>
      <c r="I66" s="4" t="s">
        <v>2088</v>
      </c>
      <c r="J66" s="4" t="s">
        <v>2088</v>
      </c>
      <c r="K66" s="4" t="s">
        <v>2087</v>
      </c>
      <c r="L66" s="4"/>
    </row>
    <row r="67" ht="15.75" customHeight="1">
      <c r="A67" s="6" t="s">
        <v>398</v>
      </c>
      <c r="B67" s="6" t="s">
        <v>399</v>
      </c>
      <c r="C67" s="7" t="str">
        <f>HYPERLINK("https://website.cs.vt.edu/engage/industry/member-benefits.html","https://website.cs.vt.edu/engage/industry/member-benefits.html")</f>
        <v>https://website.cs.vt.edu/engage/industry/member-benefits.html</v>
      </c>
      <c r="D67" s="6" t="s">
        <v>400</v>
      </c>
      <c r="E67" s="6" t="s">
        <v>2088</v>
      </c>
      <c r="F67" s="6" t="s">
        <v>2087</v>
      </c>
      <c r="G67" s="6" t="s">
        <v>2088</v>
      </c>
      <c r="H67" s="6" t="s">
        <v>2087</v>
      </c>
      <c r="I67" s="6" t="s">
        <v>2087</v>
      </c>
      <c r="J67" s="6" t="s">
        <v>2088</v>
      </c>
      <c r="K67" s="6" t="s">
        <v>2087</v>
      </c>
      <c r="L67" s="6"/>
    </row>
    <row r="68" ht="15.75" customHeight="1">
      <c r="A68" s="4" t="s">
        <v>419</v>
      </c>
      <c r="B68" s="4" t="s">
        <v>420</v>
      </c>
      <c r="C68" s="5" t="str">
        <f>HYPERLINK("https://website.cs.vt.edu/find-your-future-here.html","https://website.cs.vt.edu/find-your-future-here.html")</f>
        <v>https://website.cs.vt.edu/find-your-future-here.html</v>
      </c>
      <c r="D68" s="4" t="s">
        <v>421</v>
      </c>
      <c r="E68" s="4" t="s">
        <v>2088</v>
      </c>
      <c r="F68" s="4" t="s">
        <v>2088</v>
      </c>
      <c r="G68" s="4" t="s">
        <v>2088</v>
      </c>
      <c r="H68" s="4" t="s">
        <v>2087</v>
      </c>
      <c r="I68" s="4" t="s">
        <v>2086</v>
      </c>
      <c r="J68" s="4" t="s">
        <v>2088</v>
      </c>
      <c r="K68" s="4" t="s">
        <v>2087</v>
      </c>
      <c r="L68" s="4"/>
    </row>
    <row r="69" ht="15.75" customHeight="1">
      <c r="A69" s="6" t="s">
        <v>414</v>
      </c>
      <c r="B69" s="6" t="s">
        <v>415</v>
      </c>
      <c r="C69" s="7" t="str">
        <f>HYPERLINK("https://website.cs.vt.edu/find-your-future-here/build-your-future-in-computer-science.html","https://website.cs.vt.edu/find-your-future-here/build-your-future-in-computer-science.html")</f>
        <v>https://website.cs.vt.edu/find-your-future-here/build-your-future-in-computer-science.html</v>
      </c>
      <c r="D69" s="6" t="s">
        <v>416</v>
      </c>
      <c r="E69" s="6" t="s">
        <v>2087</v>
      </c>
      <c r="F69" s="6" t="s">
        <v>2087</v>
      </c>
      <c r="G69" s="6" t="s">
        <v>2088</v>
      </c>
      <c r="H69" s="6" t="s">
        <v>2088</v>
      </c>
      <c r="I69" s="6" t="s">
        <v>2086</v>
      </c>
      <c r="J69" s="6" t="s">
        <v>2088</v>
      </c>
      <c r="K69" s="6" t="s">
        <v>2087</v>
      </c>
      <c r="L69" s="6"/>
    </row>
    <row r="70" ht="15.75" customHeight="1">
      <c r="A70" s="4" t="s">
        <v>439</v>
      </c>
      <c r="B70" s="4" t="s">
        <v>440</v>
      </c>
      <c r="C70" s="5" t="str">
        <f>HYPERLINK("https://website.cs.vt.edu/people.html","https://website.cs.vt.edu/people.html")</f>
        <v>https://website.cs.vt.edu/people.html</v>
      </c>
      <c r="D70" s="4" t="s">
        <v>441</v>
      </c>
      <c r="E70" s="4" t="s">
        <v>2087</v>
      </c>
      <c r="F70" s="4" t="s">
        <v>2087</v>
      </c>
      <c r="G70" s="4" t="s">
        <v>2088</v>
      </c>
      <c r="H70" s="4" t="s">
        <v>2087</v>
      </c>
      <c r="I70" s="4" t="s">
        <v>2088</v>
      </c>
      <c r="J70" s="4" t="s">
        <v>2088</v>
      </c>
      <c r="K70" s="4" t="s">
        <v>2087</v>
      </c>
      <c r="L70" s="4"/>
    </row>
    <row r="71" ht="15.75" customHeight="1">
      <c r="A71" s="6" t="s">
        <v>424</v>
      </c>
      <c r="B71" s="6" t="s">
        <v>425</v>
      </c>
      <c r="C71" s="7" t="str">
        <f>HYPERLINK("https://website.cs.vt.edu/people/administration.html","https://website.cs.vt.edu/people/administration.html")</f>
        <v>https://website.cs.vt.edu/people/administration.html</v>
      </c>
      <c r="D71" s="6" t="s">
        <v>426</v>
      </c>
      <c r="E71" s="6" t="s">
        <v>2087</v>
      </c>
      <c r="F71" s="6" t="s">
        <v>2088</v>
      </c>
      <c r="G71" s="6" t="s">
        <v>2095</v>
      </c>
      <c r="H71" s="6" t="s">
        <v>2087</v>
      </c>
      <c r="I71" s="6" t="s">
        <v>2088</v>
      </c>
      <c r="J71" s="6" t="s">
        <v>2088</v>
      </c>
      <c r="K71" s="6" t="s">
        <v>2087</v>
      </c>
      <c r="L71" s="6"/>
    </row>
    <row r="72" ht="15.75" customHeight="1">
      <c r="A72" s="4" t="s">
        <v>445</v>
      </c>
      <c r="B72" s="4" t="s">
        <v>446</v>
      </c>
      <c r="C72" s="5" t="str">
        <f>HYPERLINK("https://website.cs.vt.edu/people/administration/amy-jordan.html","https://website.cs.vt.edu/people/administration/amy-jordan.html")</f>
        <v>https://website.cs.vt.edu/people/administration/amy-jordan.html</v>
      </c>
      <c r="D72" s="4" t="s">
        <v>447</v>
      </c>
      <c r="E72" s="4" t="s">
        <v>2087</v>
      </c>
      <c r="F72" s="4" t="s">
        <v>2088</v>
      </c>
      <c r="G72" s="4" t="s">
        <v>2095</v>
      </c>
      <c r="H72" s="4" t="s">
        <v>2087</v>
      </c>
      <c r="I72" s="4" t="s">
        <v>2088</v>
      </c>
      <c r="J72" s="4" t="s">
        <v>2088</v>
      </c>
      <c r="K72" s="4" t="s">
        <v>2087</v>
      </c>
      <c r="L72" s="4"/>
    </row>
    <row r="73" ht="15.75" customHeight="1">
      <c r="A73" s="6" t="s">
        <v>450</v>
      </c>
      <c r="B73" s="6" t="s">
        <v>451</v>
      </c>
      <c r="C73" s="7" t="str">
        <f>HYPERLINK("https://website.cs.vt.edu/people/administration/andrea-sirles.html","https://website.cs.vt.edu/people/administration/andrea-sirles.html")</f>
        <v>https://website.cs.vt.edu/people/administration/andrea-sirles.html</v>
      </c>
      <c r="D73" s="6" t="s">
        <v>452</v>
      </c>
      <c r="E73" s="6" t="s">
        <v>2087</v>
      </c>
      <c r="F73" s="6" t="s">
        <v>2088</v>
      </c>
      <c r="G73" s="6" t="s">
        <v>2095</v>
      </c>
      <c r="H73" s="6" t="s">
        <v>2087</v>
      </c>
      <c r="I73" s="6" t="s">
        <v>2088</v>
      </c>
      <c r="J73" s="6" t="s">
        <v>2088</v>
      </c>
      <c r="K73" s="6" t="s">
        <v>2087</v>
      </c>
      <c r="L73" s="6"/>
    </row>
    <row r="74" ht="15.75" customHeight="1">
      <c r="A74" s="4" t="s">
        <v>455</v>
      </c>
      <c r="B74" s="4" t="s">
        <v>456</v>
      </c>
      <c r="C74" s="5" t="str">
        <f>HYPERLINK("https://website.cs.vt.edu/people/administration/barbara-parker.html","https://website.cs.vt.edu/people/administration/barbara-parker.html")</f>
        <v>https://website.cs.vt.edu/people/administration/barbara-parker.html</v>
      </c>
      <c r="D74" s="4" t="s">
        <v>457</v>
      </c>
      <c r="E74" s="4" t="s">
        <v>2087</v>
      </c>
      <c r="F74" s="4" t="s">
        <v>2088</v>
      </c>
      <c r="G74" s="4" t="s">
        <v>2095</v>
      </c>
      <c r="H74" s="4" t="s">
        <v>2087</v>
      </c>
      <c r="I74" s="4" t="s">
        <v>2088</v>
      </c>
      <c r="J74" s="4" t="s">
        <v>2088</v>
      </c>
      <c r="K74" s="4" t="s">
        <v>2087</v>
      </c>
      <c r="L74" s="4"/>
    </row>
    <row r="75" ht="15.75" customHeight="1">
      <c r="A75" s="6" t="s">
        <v>460</v>
      </c>
      <c r="B75" s="6" t="s">
        <v>461</v>
      </c>
      <c r="C75" s="7" t="str">
        <f>HYPERLINK("https://website.cs.vt.edu/people/administration/ben-cheng.html","https://website.cs.vt.edu/people/administration/ben-cheng.html")</f>
        <v>https://website.cs.vt.edu/people/administration/ben-cheng.html</v>
      </c>
      <c r="D75" s="6" t="s">
        <v>462</v>
      </c>
      <c r="E75" s="6" t="s">
        <v>2087</v>
      </c>
      <c r="F75" s="6" t="s">
        <v>2088</v>
      </c>
      <c r="G75" s="6" t="s">
        <v>2095</v>
      </c>
      <c r="H75" s="6" t="s">
        <v>2087</v>
      </c>
      <c r="I75" s="6" t="s">
        <v>2088</v>
      </c>
      <c r="J75" s="6" t="s">
        <v>2088</v>
      </c>
      <c r="K75" s="6" t="s">
        <v>2087</v>
      </c>
      <c r="L75" s="6"/>
    </row>
    <row r="76" ht="15.75" customHeight="1">
      <c r="A76" s="4" t="s">
        <v>465</v>
      </c>
      <c r="B76" s="4" t="s">
        <v>466</v>
      </c>
      <c r="C76" s="5" t="str">
        <f>HYPERLINK("https://website.cs.vt.edu/people/administration/benjamin-stein.html","https://website.cs.vt.edu/people/administration/benjamin-stein.html")</f>
        <v>https://website.cs.vt.edu/people/administration/benjamin-stein.html</v>
      </c>
      <c r="D76" s="4" t="s">
        <v>467</v>
      </c>
      <c r="E76" s="4" t="s">
        <v>2087</v>
      </c>
      <c r="F76" s="4" t="s">
        <v>2088</v>
      </c>
      <c r="G76" s="4" t="s">
        <v>2095</v>
      </c>
      <c r="H76" s="4" t="s">
        <v>2087</v>
      </c>
      <c r="I76" s="4" t="s">
        <v>2088</v>
      </c>
      <c r="J76" s="4" t="s">
        <v>2088</v>
      </c>
      <c r="K76" s="4" t="s">
        <v>2087</v>
      </c>
      <c r="L76" s="4"/>
    </row>
    <row r="77" ht="15.75" customHeight="1">
      <c r="A77" s="6" t="s">
        <v>470</v>
      </c>
      <c r="B77" s="6" t="s">
        <v>471</v>
      </c>
      <c r="C77" s="7" t="str">
        <f>HYPERLINK("https://website.cs.vt.edu/people/administration/chris-arnold.html","https://website.cs.vt.edu/people/administration/chris-arnold.html")</f>
        <v>https://website.cs.vt.edu/people/administration/chris-arnold.html</v>
      </c>
      <c r="D77" s="6" t="s">
        <v>472</v>
      </c>
      <c r="E77" s="6" t="s">
        <v>2087</v>
      </c>
      <c r="F77" s="6" t="s">
        <v>2088</v>
      </c>
      <c r="G77" s="6" t="s">
        <v>2095</v>
      </c>
      <c r="H77" s="6" t="s">
        <v>2087</v>
      </c>
      <c r="I77" s="6" t="s">
        <v>2088</v>
      </c>
      <c r="J77" s="6" t="s">
        <v>2088</v>
      </c>
      <c r="K77" s="6" t="s">
        <v>2087</v>
      </c>
      <c r="L77" s="6"/>
    </row>
    <row r="78" ht="15.75" customHeight="1">
      <c r="A78" s="4" t="s">
        <v>475</v>
      </c>
      <c r="B78" s="4" t="s">
        <v>476</v>
      </c>
      <c r="C78" s="5" t="str">
        <f>HYPERLINK("https://website.cs.vt.edu/people/administration/debbie-zier.html","https://website.cs.vt.edu/people/administration/debbie-zier.html")</f>
        <v>https://website.cs.vt.edu/people/administration/debbie-zier.html</v>
      </c>
      <c r="D78" s="4" t="s">
        <v>477</v>
      </c>
      <c r="E78" s="4" t="s">
        <v>2087</v>
      </c>
      <c r="F78" s="4" t="s">
        <v>2087</v>
      </c>
      <c r="G78" s="4" t="s">
        <v>2095</v>
      </c>
      <c r="H78" s="4" t="s">
        <v>2087</v>
      </c>
      <c r="I78" s="4" t="s">
        <v>2088</v>
      </c>
      <c r="J78" s="4" t="s">
        <v>2088</v>
      </c>
      <c r="K78" s="4" t="s">
        <v>2087</v>
      </c>
      <c r="L78" s="4"/>
    </row>
    <row r="79" ht="15.75" customHeight="1">
      <c r="A79" s="6" t="s">
        <v>480</v>
      </c>
      <c r="B79" s="6" t="s">
        <v>481</v>
      </c>
      <c r="C79" s="7" t="str">
        <f>HYPERLINK("https://website.cs.vt.edu/people/administration/jennifer-bradley.html","https://website.cs.vt.edu/people/administration/jennifer-bradley.html")</f>
        <v>https://website.cs.vt.edu/people/administration/jennifer-bradley.html</v>
      </c>
      <c r="D79" s="6" t="s">
        <v>482</v>
      </c>
      <c r="E79" s="6" t="s">
        <v>2087</v>
      </c>
      <c r="F79" s="6" t="s">
        <v>2088</v>
      </c>
      <c r="G79" s="6" t="s">
        <v>2095</v>
      </c>
      <c r="H79" s="6" t="s">
        <v>2087</v>
      </c>
      <c r="I79" s="6" t="s">
        <v>2088</v>
      </c>
      <c r="J79" s="6" t="s">
        <v>2088</v>
      </c>
      <c r="K79" s="6" t="s">
        <v>2087</v>
      </c>
      <c r="L79" s="6"/>
    </row>
    <row r="80" ht="15.75" customHeight="1">
      <c r="A80" s="4" t="s">
        <v>485</v>
      </c>
      <c r="B80" s="4" t="s">
        <v>486</v>
      </c>
      <c r="C80" s="5" t="str">
        <f>HYPERLINK("https://website.cs.vt.edu/people/administration/joan-monahan-watson.html","https://website.cs.vt.edu/people/administration/joan-monahan-watson.html")</f>
        <v>https://website.cs.vt.edu/people/administration/joan-monahan-watson.html</v>
      </c>
      <c r="D80" s="4" t="s">
        <v>487</v>
      </c>
      <c r="E80" s="4" t="s">
        <v>2087</v>
      </c>
      <c r="F80" s="4" t="s">
        <v>2088</v>
      </c>
      <c r="G80" s="4" t="s">
        <v>2095</v>
      </c>
      <c r="H80" s="4" t="s">
        <v>2087</v>
      </c>
      <c r="I80" s="4" t="s">
        <v>2088</v>
      </c>
      <c r="J80" s="4" t="s">
        <v>2088</v>
      </c>
      <c r="K80" s="4" t="s">
        <v>2087</v>
      </c>
      <c r="L80" s="4"/>
    </row>
    <row r="81" ht="15.75" customHeight="1">
      <c r="A81" s="6" t="s">
        <v>490</v>
      </c>
      <c r="B81" s="6" t="s">
        <v>491</v>
      </c>
      <c r="C81" s="7" t="str">
        <f>HYPERLINK("https://website.cs.vt.edu/people/administration/joe-morgan.html","https://website.cs.vt.edu/people/administration/joe-morgan.html")</f>
        <v>https://website.cs.vt.edu/people/administration/joe-morgan.html</v>
      </c>
      <c r="D81" s="6" t="s">
        <v>492</v>
      </c>
      <c r="E81" s="6" t="s">
        <v>2087</v>
      </c>
      <c r="F81" s="6" t="s">
        <v>2088</v>
      </c>
      <c r="G81" s="6" t="s">
        <v>2095</v>
      </c>
      <c r="H81" s="6" t="s">
        <v>2088</v>
      </c>
      <c r="I81" s="6" t="s">
        <v>2088</v>
      </c>
      <c r="J81" s="6" t="s">
        <v>2088</v>
      </c>
      <c r="K81" s="6" t="s">
        <v>2087</v>
      </c>
      <c r="L81" s="6"/>
    </row>
    <row r="82" ht="15.75" customHeight="1">
      <c r="A82" s="4" t="s">
        <v>495</v>
      </c>
      <c r="B82" s="4" t="s">
        <v>496</v>
      </c>
      <c r="C82" s="5" t="str">
        <f>HYPERLINK("https://website.cs.vt.edu/people/administration/klaudia-escobar.html","https://website.cs.vt.edu/people/administration/klaudia-escobar.html")</f>
        <v>https://website.cs.vt.edu/people/administration/klaudia-escobar.html</v>
      </c>
      <c r="D82" s="4" t="s">
        <v>497</v>
      </c>
      <c r="E82" s="4" t="s">
        <v>2087</v>
      </c>
      <c r="F82" s="4" t="s">
        <v>2088</v>
      </c>
      <c r="G82" s="4" t="s">
        <v>2095</v>
      </c>
      <c r="H82" s="4" t="s">
        <v>2087</v>
      </c>
      <c r="I82" s="4" t="s">
        <v>2088</v>
      </c>
      <c r="J82" s="4" t="s">
        <v>2088</v>
      </c>
      <c r="K82" s="4" t="s">
        <v>2087</v>
      </c>
      <c r="L82" s="4"/>
    </row>
    <row r="83" ht="15.75" customHeight="1">
      <c r="A83" s="6" t="s">
        <v>500</v>
      </c>
      <c r="B83" s="6" t="s">
        <v>501</v>
      </c>
      <c r="C83" s="7" t="str">
        <f>HYPERLINK("https://website.cs.vt.edu/people/administration/leslie-thornton-obrien.html","https://website.cs.vt.edu/people/administration/leslie-thornton-obrien.html")</f>
        <v>https://website.cs.vt.edu/people/administration/leslie-thornton-obrien.html</v>
      </c>
      <c r="D83" s="6" t="s">
        <v>502</v>
      </c>
      <c r="E83" s="6" t="s">
        <v>2087</v>
      </c>
      <c r="F83" s="6" t="s">
        <v>2088</v>
      </c>
      <c r="G83" s="6" t="s">
        <v>2095</v>
      </c>
      <c r="H83" s="6" t="s">
        <v>2087</v>
      </c>
      <c r="I83" s="6" t="s">
        <v>2088</v>
      </c>
      <c r="J83" s="6" t="s">
        <v>2088</v>
      </c>
      <c r="K83" s="6" t="s">
        <v>2087</v>
      </c>
      <c r="L83" s="6"/>
    </row>
    <row r="84" ht="15.75" customHeight="1">
      <c r="A84" s="4" t="s">
        <v>505</v>
      </c>
      <c r="B84" s="4" t="s">
        <v>506</v>
      </c>
      <c r="C84" s="5" t="str">
        <f>HYPERLINK("https://website.cs.vt.edu/people/administration/liliana-farabaugh.html","https://website.cs.vt.edu/people/administration/liliana-farabaugh.html")</f>
        <v>https://website.cs.vt.edu/people/administration/liliana-farabaugh.html</v>
      </c>
      <c r="D84" s="4" t="s">
        <v>507</v>
      </c>
      <c r="E84" s="4" t="s">
        <v>2088</v>
      </c>
      <c r="F84" s="4" t="s">
        <v>2088</v>
      </c>
      <c r="G84" s="4" t="s">
        <v>2095</v>
      </c>
      <c r="H84" s="4" t="s">
        <v>2087</v>
      </c>
      <c r="I84" s="4" t="s">
        <v>2088</v>
      </c>
      <c r="J84" s="4" t="s">
        <v>2088</v>
      </c>
      <c r="K84" s="4" t="s">
        <v>2087</v>
      </c>
      <c r="L84" s="4"/>
    </row>
    <row r="85" ht="15.75" customHeight="1">
      <c r="A85" s="6" t="s">
        <v>510</v>
      </c>
      <c r="B85" s="6" t="s">
        <v>511</v>
      </c>
      <c r="C85" s="7" t="str">
        <f>HYPERLINK("https://website.cs.vt.edu/people/administration/lindsay-tolar.html","https://website.cs.vt.edu/people/administration/lindsay-tolar.html")</f>
        <v>https://website.cs.vt.edu/people/administration/lindsay-tolar.html</v>
      </c>
      <c r="D85" s="6" t="s">
        <v>512</v>
      </c>
      <c r="E85" s="6" t="s">
        <v>2087</v>
      </c>
      <c r="F85" s="6" t="s">
        <v>2088</v>
      </c>
      <c r="G85" s="6" t="s">
        <v>2095</v>
      </c>
      <c r="H85" s="6" t="s">
        <v>2087</v>
      </c>
      <c r="I85" s="6" t="s">
        <v>2088</v>
      </c>
      <c r="J85" s="6" t="s">
        <v>2088</v>
      </c>
      <c r="K85" s="6" t="s">
        <v>2087</v>
      </c>
      <c r="L85" s="6"/>
    </row>
    <row r="86" ht="15.75" customHeight="1">
      <c r="A86" s="4" t="s">
        <v>515</v>
      </c>
      <c r="B86" s="4" t="s">
        <v>516</v>
      </c>
      <c r="C86" s="5" t="str">
        <f>HYPERLINK("https://website.cs.vt.edu/people/administration/makayla-welch.html","https://website.cs.vt.edu/people/administration/makayla-welch.html")</f>
        <v>https://website.cs.vt.edu/people/administration/makayla-welch.html</v>
      </c>
      <c r="D86" s="4" t="s">
        <v>517</v>
      </c>
      <c r="E86" s="4" t="s">
        <v>2087</v>
      </c>
      <c r="F86" s="4" t="s">
        <v>2088</v>
      </c>
      <c r="G86" s="4" t="s">
        <v>2095</v>
      </c>
      <c r="H86" s="4" t="s">
        <v>2087</v>
      </c>
      <c r="I86" s="4" t="s">
        <v>2087</v>
      </c>
      <c r="J86" s="4" t="s">
        <v>2088</v>
      </c>
      <c r="K86" s="4" t="s">
        <v>2087</v>
      </c>
      <c r="L86" s="4"/>
    </row>
    <row r="87" ht="15.75" customHeight="1">
      <c r="A87" s="6" t="s">
        <v>520</v>
      </c>
      <c r="B87" s="6" t="s">
        <v>521</v>
      </c>
      <c r="C87" s="7" t="str">
        <f>HYPERLINK("https://website.cs.vt.edu/people/administration/mark-flynn.html","https://website.cs.vt.edu/people/administration/mark-flynn.html")</f>
        <v>https://website.cs.vt.edu/people/administration/mark-flynn.html</v>
      </c>
      <c r="D87" s="6" t="s">
        <v>522</v>
      </c>
      <c r="E87" s="6" t="s">
        <v>2087</v>
      </c>
      <c r="F87" s="6" t="s">
        <v>2088</v>
      </c>
      <c r="G87" s="6" t="s">
        <v>2095</v>
      </c>
      <c r="H87" s="6" t="s">
        <v>2087</v>
      </c>
      <c r="I87" s="6" t="s">
        <v>2088</v>
      </c>
      <c r="J87" s="6" t="s">
        <v>2088</v>
      </c>
      <c r="K87" s="6" t="s">
        <v>2087</v>
      </c>
      <c r="L87" s="6"/>
    </row>
    <row r="88" ht="15.75" customHeight="1">
      <c r="A88" s="4" t="s">
        <v>525</v>
      </c>
      <c r="B88" s="4" t="s">
        <v>526</v>
      </c>
      <c r="C88" s="5" t="str">
        <f>HYPERLINK("https://website.cs.vt.edu/people/administration/melissa-mcpeak.html","https://website.cs.vt.edu/people/administration/melissa-mcpeak.html")</f>
        <v>https://website.cs.vt.edu/people/administration/melissa-mcpeak.html</v>
      </c>
      <c r="D88" s="4" t="s">
        <v>527</v>
      </c>
      <c r="E88" s="4" t="s">
        <v>2087</v>
      </c>
      <c r="F88" s="4" t="s">
        <v>2088</v>
      </c>
      <c r="G88" s="4" t="s">
        <v>2095</v>
      </c>
      <c r="H88" s="4" t="s">
        <v>2088</v>
      </c>
      <c r="I88" s="4" t="s">
        <v>2088</v>
      </c>
      <c r="J88" s="4" t="s">
        <v>2088</v>
      </c>
      <c r="K88" s="4" t="s">
        <v>2087</v>
      </c>
      <c r="L88" s="4"/>
    </row>
    <row r="89" ht="15.75" customHeight="1">
      <c r="A89" s="6" t="s">
        <v>530</v>
      </c>
      <c r="B89" s="6" t="s">
        <v>531</v>
      </c>
      <c r="C89" s="7" t="str">
        <f>HYPERLINK("https://website.cs.vt.edu/people/administration/michael-davis.html","https://website.cs.vt.edu/people/administration/michael-davis.html")</f>
        <v>https://website.cs.vt.edu/people/administration/michael-davis.html</v>
      </c>
      <c r="D89" s="6" t="s">
        <v>532</v>
      </c>
      <c r="E89" s="6" t="s">
        <v>2087</v>
      </c>
      <c r="F89" s="6" t="s">
        <v>2087</v>
      </c>
      <c r="G89" s="6" t="s">
        <v>2095</v>
      </c>
      <c r="H89" s="6" t="s">
        <v>2087</v>
      </c>
      <c r="I89" s="6" t="s">
        <v>2088</v>
      </c>
      <c r="J89" s="6" t="s">
        <v>2088</v>
      </c>
      <c r="K89" s="6" t="s">
        <v>2087</v>
      </c>
      <c r="L89" s="6"/>
    </row>
    <row r="90" ht="15.75" customHeight="1">
      <c r="A90" s="4" t="s">
        <v>535</v>
      </c>
      <c r="B90" s="4" t="s">
        <v>536</v>
      </c>
      <c r="C90" s="5" t="str">
        <f>HYPERLINK("https://website.cs.vt.edu/people/administration/mike-thompson.html","https://website.cs.vt.edu/people/administration/mike-thompson.html")</f>
        <v>https://website.cs.vt.edu/people/administration/mike-thompson.html</v>
      </c>
      <c r="D90" s="4" t="s">
        <v>537</v>
      </c>
      <c r="E90" s="4" t="s">
        <v>2087</v>
      </c>
      <c r="F90" s="4" t="s">
        <v>2088</v>
      </c>
      <c r="G90" s="4" t="s">
        <v>2095</v>
      </c>
      <c r="H90" s="4" t="s">
        <v>2087</v>
      </c>
      <c r="I90" s="4" t="s">
        <v>2088</v>
      </c>
      <c r="J90" s="4" t="s">
        <v>2088</v>
      </c>
      <c r="K90" s="4" t="s">
        <v>2087</v>
      </c>
      <c r="L90" s="4"/>
    </row>
    <row r="91" ht="15.75" customHeight="1">
      <c r="A91" s="6" t="s">
        <v>540</v>
      </c>
      <c r="B91" s="6" t="s">
        <v>541</v>
      </c>
      <c r="C91" s="7" t="str">
        <f>HYPERLINK("https://website.cs.vt.edu/people/administration/richard-charles.html","https://website.cs.vt.edu/people/administration/richard-charles.html")</f>
        <v>https://website.cs.vt.edu/people/administration/richard-charles.html</v>
      </c>
      <c r="D91" s="6" t="s">
        <v>542</v>
      </c>
      <c r="E91" s="6" t="s">
        <v>2087</v>
      </c>
      <c r="F91" s="6" t="s">
        <v>2087</v>
      </c>
      <c r="G91" s="6" t="s">
        <v>2095</v>
      </c>
      <c r="H91" s="6" t="s">
        <v>2087</v>
      </c>
      <c r="I91" s="6" t="s">
        <v>2088</v>
      </c>
      <c r="J91" s="6" t="s">
        <v>2088</v>
      </c>
      <c r="K91" s="6" t="s">
        <v>2087</v>
      </c>
      <c r="L91" s="6"/>
    </row>
    <row r="92" ht="15.75" customHeight="1">
      <c r="A92" s="4" t="s">
        <v>545</v>
      </c>
      <c r="B92" s="4" t="s">
        <v>546</v>
      </c>
      <c r="C92" s="5" t="str">
        <f>HYPERLINK("https://website.cs.vt.edu/people/administration/rob-hunter.html","https://website.cs.vt.edu/people/administration/rob-hunter.html")</f>
        <v>https://website.cs.vt.edu/people/administration/rob-hunter.html</v>
      </c>
      <c r="D92" s="4" t="s">
        <v>547</v>
      </c>
      <c r="E92" s="4" t="s">
        <v>2087</v>
      </c>
      <c r="F92" s="4" t="s">
        <v>2088</v>
      </c>
      <c r="G92" s="4" t="s">
        <v>2095</v>
      </c>
      <c r="H92" s="4" t="s">
        <v>2087</v>
      </c>
      <c r="I92" s="4" t="s">
        <v>2088</v>
      </c>
      <c r="J92" s="4" t="s">
        <v>2088</v>
      </c>
      <c r="K92" s="4" t="s">
        <v>2087</v>
      </c>
      <c r="L92" s="4"/>
    </row>
    <row r="93" ht="15.75" customHeight="1">
      <c r="A93" s="6" t="s">
        <v>550</v>
      </c>
      <c r="B93" s="6" t="s">
        <v>551</v>
      </c>
      <c r="C93" s="7" t="str">
        <f>HYPERLINK("https://website.cs.vt.edu/people/administration/robert-marcum.html","https://website.cs.vt.edu/people/administration/robert-marcum.html")</f>
        <v>https://website.cs.vt.edu/people/administration/robert-marcum.html</v>
      </c>
      <c r="D93" s="6" t="s">
        <v>552</v>
      </c>
      <c r="E93" s="6" t="s">
        <v>2087</v>
      </c>
      <c r="F93" s="6" t="s">
        <v>2088</v>
      </c>
      <c r="G93" s="6" t="s">
        <v>2095</v>
      </c>
      <c r="H93" s="6" t="s">
        <v>2087</v>
      </c>
      <c r="I93" s="6" t="s">
        <v>2088</v>
      </c>
      <c r="J93" s="6" t="s">
        <v>2088</v>
      </c>
      <c r="K93" s="6" t="s">
        <v>2087</v>
      </c>
      <c r="L93" s="6"/>
    </row>
    <row r="94" ht="15.75" customHeight="1">
      <c r="A94" s="4" t="s">
        <v>555</v>
      </c>
      <c r="B94" s="4" t="s">
        <v>556</v>
      </c>
      <c r="C94" s="5" t="str">
        <f>HYPERLINK("https://website.cs.vt.edu/people/administration/samantha-pipkin.html","https://website.cs.vt.edu/people/administration/samantha-pipkin.html")</f>
        <v>https://website.cs.vt.edu/people/administration/samantha-pipkin.html</v>
      </c>
      <c r="D94" s="4" t="s">
        <v>557</v>
      </c>
      <c r="E94" s="4" t="s">
        <v>2087</v>
      </c>
      <c r="F94" s="4" t="s">
        <v>2088</v>
      </c>
      <c r="G94" s="4" t="s">
        <v>2095</v>
      </c>
      <c r="H94" s="4" t="s">
        <v>2087</v>
      </c>
      <c r="I94" s="4" t="s">
        <v>2088</v>
      </c>
      <c r="J94" s="4" t="s">
        <v>2088</v>
      </c>
      <c r="K94" s="4" t="s">
        <v>2087</v>
      </c>
      <c r="L94" s="4"/>
    </row>
    <row r="95" ht="15.75" customHeight="1">
      <c r="A95" s="6" t="s">
        <v>560</v>
      </c>
      <c r="B95" s="6" t="s">
        <v>561</v>
      </c>
      <c r="C95" s="7" t="str">
        <f>HYPERLINK("https://website.cs.vt.edu/people/administration/sara-coulson.html","https://website.cs.vt.edu/people/administration/sara-coulson.html")</f>
        <v>https://website.cs.vt.edu/people/administration/sara-coulson.html</v>
      </c>
      <c r="D95" s="6" t="s">
        <v>562</v>
      </c>
      <c r="E95" s="6" t="s">
        <v>2087</v>
      </c>
      <c r="F95" s="6" t="s">
        <v>2088</v>
      </c>
      <c r="G95" s="6" t="s">
        <v>2095</v>
      </c>
      <c r="H95" s="6" t="s">
        <v>2088</v>
      </c>
      <c r="I95" s="6" t="s">
        <v>2088</v>
      </c>
      <c r="J95" s="6" t="s">
        <v>2088</v>
      </c>
      <c r="K95" s="6" t="s">
        <v>2087</v>
      </c>
      <c r="L95" s="6"/>
    </row>
    <row r="96" ht="15.75" customHeight="1">
      <c r="A96" s="4" t="s">
        <v>565</v>
      </c>
      <c r="B96" s="4" t="s">
        <v>566</v>
      </c>
      <c r="C96" s="5" t="str">
        <f>HYPERLINK("https://website.cs.vt.edu/people/administration/sharon-kinder-potter.html","https://website.cs.vt.edu/people/administration/sharon-kinder-potter.html")</f>
        <v>https://website.cs.vt.edu/people/administration/sharon-kinder-potter.html</v>
      </c>
      <c r="D96" s="4" t="s">
        <v>567</v>
      </c>
      <c r="E96" s="4" t="s">
        <v>2087</v>
      </c>
      <c r="F96" s="4" t="s">
        <v>2088</v>
      </c>
      <c r="G96" s="4" t="s">
        <v>2095</v>
      </c>
      <c r="H96" s="4" t="s">
        <v>2087</v>
      </c>
      <c r="I96" s="4" t="s">
        <v>2088</v>
      </c>
      <c r="J96" s="4" t="s">
        <v>2088</v>
      </c>
      <c r="K96" s="4" t="s">
        <v>2087</v>
      </c>
      <c r="L96" s="4"/>
    </row>
    <row r="97" ht="15.75" customHeight="1">
      <c r="A97" s="6" t="s">
        <v>570</v>
      </c>
      <c r="B97" s="6" t="s">
        <v>571</v>
      </c>
      <c r="C97" s="7" t="str">
        <f>HYPERLINK("https://website.cs.vt.edu/people/administration/sheila-clark.html","https://website.cs.vt.edu/people/administration/sheila-clark.html")</f>
        <v>https://website.cs.vt.edu/people/administration/sheila-clark.html</v>
      </c>
      <c r="D97" s="6" t="s">
        <v>572</v>
      </c>
      <c r="E97" s="6" t="s">
        <v>2087</v>
      </c>
      <c r="F97" s="6" t="s">
        <v>2088</v>
      </c>
      <c r="G97" s="6" t="s">
        <v>2095</v>
      </c>
      <c r="H97" s="6" t="s">
        <v>2087</v>
      </c>
      <c r="I97" s="6" t="s">
        <v>2088</v>
      </c>
      <c r="J97" s="6" t="s">
        <v>2088</v>
      </c>
      <c r="K97" s="6" t="s">
        <v>2087</v>
      </c>
      <c r="L97" s="6"/>
    </row>
    <row r="98" ht="15.75" customHeight="1">
      <c r="A98" s="4" t="s">
        <v>575</v>
      </c>
      <c r="B98" s="4" t="s">
        <v>576</v>
      </c>
      <c r="C98" s="5" t="str">
        <f>HYPERLINK("https://website.cs.vt.edu/people/administration/teresa-hall.html","https://website.cs.vt.edu/people/administration/teresa-hall.html")</f>
        <v>https://website.cs.vt.edu/people/administration/teresa-hall.html</v>
      </c>
      <c r="D98" s="4" t="s">
        <v>577</v>
      </c>
      <c r="E98" s="4" t="s">
        <v>2087</v>
      </c>
      <c r="F98" s="4" t="s">
        <v>2088</v>
      </c>
      <c r="G98" s="4" t="s">
        <v>2095</v>
      </c>
      <c r="H98" s="4" t="s">
        <v>2087</v>
      </c>
      <c r="I98" s="4" t="s">
        <v>2088</v>
      </c>
      <c r="J98" s="4" t="s">
        <v>2088</v>
      </c>
      <c r="K98" s="4" t="s">
        <v>2087</v>
      </c>
      <c r="L98" s="4"/>
    </row>
    <row r="99" ht="15.75" customHeight="1">
      <c r="A99" s="6" t="s">
        <v>580</v>
      </c>
      <c r="B99" s="6" t="s">
        <v>581</v>
      </c>
      <c r="C99" s="7" t="str">
        <f>HYPERLINK("https://website.cs.vt.edu/people/administration/tonia-moxley.html","https://website.cs.vt.edu/people/administration/tonia-moxley.html")</f>
        <v>https://website.cs.vt.edu/people/administration/tonia-moxley.html</v>
      </c>
      <c r="D99" s="6" t="s">
        <v>582</v>
      </c>
      <c r="E99" s="6" t="s">
        <v>2087</v>
      </c>
      <c r="F99" s="6" t="s">
        <v>2088</v>
      </c>
      <c r="G99" s="6" t="s">
        <v>2095</v>
      </c>
      <c r="H99" s="6" t="s">
        <v>2087</v>
      </c>
      <c r="I99" s="6" t="s">
        <v>2088</v>
      </c>
      <c r="J99" s="6" t="s">
        <v>2088</v>
      </c>
      <c r="K99" s="6" t="s">
        <v>2087</v>
      </c>
      <c r="L99" s="6"/>
    </row>
    <row r="100" ht="15.75" customHeight="1">
      <c r="A100" s="4" t="s">
        <v>429</v>
      </c>
      <c r="B100" s="4" t="s">
        <v>430</v>
      </c>
      <c r="C100" s="5" t="str">
        <f>HYPERLINK("https://website.cs.vt.edu/people/advisory-board.html","https://website.cs.vt.edu/people/advisory-board.html")</f>
        <v>https://website.cs.vt.edu/people/advisory-board.html</v>
      </c>
      <c r="D100" s="4" t="s">
        <v>431</v>
      </c>
      <c r="E100" s="4" t="s">
        <v>2087</v>
      </c>
      <c r="F100" s="4" t="s">
        <v>2088</v>
      </c>
      <c r="G100" s="4" t="s">
        <v>2087</v>
      </c>
      <c r="H100" s="4" t="s">
        <v>2087</v>
      </c>
      <c r="I100" s="4" t="s">
        <v>2088</v>
      </c>
      <c r="J100" s="4" t="s">
        <v>2088</v>
      </c>
      <c r="K100" s="4" t="s">
        <v>2087</v>
      </c>
      <c r="L100" s="4"/>
    </row>
    <row r="101" ht="15.75" customHeight="1">
      <c r="A101" s="6" t="s">
        <v>586</v>
      </c>
      <c r="B101" s="6" t="s">
        <v>587</v>
      </c>
      <c r="C101" s="7" t="str">
        <f>HYPERLINK("https://website.cs.vt.edu/people/advisory-board/antuan-byalik.html","https://website.cs.vt.edu/people/advisory-board/antuan-byalik.html")</f>
        <v>https://website.cs.vt.edu/people/advisory-board/antuan-byalik.html</v>
      </c>
      <c r="D101" s="6" t="s">
        <v>588</v>
      </c>
      <c r="E101" s="6" t="s">
        <v>2087</v>
      </c>
      <c r="F101" s="6" t="s">
        <v>2087</v>
      </c>
      <c r="G101" s="6" t="s">
        <v>2087</v>
      </c>
      <c r="H101" s="6" t="s">
        <v>2087</v>
      </c>
      <c r="I101" s="6" t="s">
        <v>2088</v>
      </c>
      <c r="J101" s="6" t="s">
        <v>2088</v>
      </c>
      <c r="K101" s="6" t="s">
        <v>2087</v>
      </c>
      <c r="L101" s="6"/>
    </row>
    <row r="102" ht="15.75" customHeight="1">
      <c r="A102" s="4" t="s">
        <v>591</v>
      </c>
      <c r="B102" s="4" t="s">
        <v>592</v>
      </c>
      <c r="C102" s="5" t="str">
        <f>HYPERLINK("https://website.cs.vt.edu/people/advisory-board/beatriz-diaz-acosta.html","https://website.cs.vt.edu/people/advisory-board/beatriz-diaz-acosta.html")</f>
        <v>https://website.cs.vt.edu/people/advisory-board/beatriz-diaz-acosta.html</v>
      </c>
      <c r="D102" s="4" t="s">
        <v>593</v>
      </c>
      <c r="E102" s="4" t="s">
        <v>2087</v>
      </c>
      <c r="F102" s="4" t="s">
        <v>2087</v>
      </c>
      <c r="G102" s="4" t="s">
        <v>2087</v>
      </c>
      <c r="H102" s="4" t="s">
        <v>2087</v>
      </c>
      <c r="I102" s="4" t="s">
        <v>2088</v>
      </c>
      <c r="J102" s="4" t="s">
        <v>2088</v>
      </c>
      <c r="K102" s="4" t="s">
        <v>2087</v>
      </c>
      <c r="L102" s="4"/>
    </row>
    <row r="103" ht="15.75" customHeight="1">
      <c r="A103" s="6" t="s">
        <v>596</v>
      </c>
      <c r="B103" s="6" t="s">
        <v>597</v>
      </c>
      <c r="C103" s="7" t="str">
        <f>HYPERLINK("https://website.cs.vt.edu/people/advisory-board/chris-bryan.html","https://website.cs.vt.edu/people/advisory-board/chris-bryan.html")</f>
        <v>https://website.cs.vt.edu/people/advisory-board/chris-bryan.html</v>
      </c>
      <c r="D103" s="6" t="s">
        <v>598</v>
      </c>
      <c r="E103" s="6" t="s">
        <v>2087</v>
      </c>
      <c r="F103" s="6" t="s">
        <v>2087</v>
      </c>
      <c r="G103" s="6" t="s">
        <v>2087</v>
      </c>
      <c r="H103" s="6" t="s">
        <v>2087</v>
      </c>
      <c r="I103" s="6" t="s">
        <v>2088</v>
      </c>
      <c r="J103" s="6" t="s">
        <v>2088</v>
      </c>
      <c r="K103" s="6" t="s">
        <v>2087</v>
      </c>
      <c r="L103" s="6"/>
    </row>
    <row r="104" ht="15.75" customHeight="1">
      <c r="A104" s="4" t="s">
        <v>601</v>
      </c>
      <c r="B104" s="4" t="s">
        <v>602</v>
      </c>
      <c r="C104" s="5" t="str">
        <f>HYPERLINK("https://website.cs.vt.edu/people/advisory-board/edgargdo-vega.html","https://website.cs.vt.edu/people/advisory-board/edgargdo-vega.html")</f>
        <v>https://website.cs.vt.edu/people/advisory-board/edgargdo-vega.html</v>
      </c>
      <c r="D104" s="4" t="s">
        <v>603</v>
      </c>
      <c r="E104" s="4" t="s">
        <v>2088</v>
      </c>
      <c r="F104" s="4" t="s">
        <v>2088</v>
      </c>
      <c r="G104" s="4" t="s">
        <v>2087</v>
      </c>
      <c r="H104" s="4" t="s">
        <v>2087</v>
      </c>
      <c r="I104" s="4" t="s">
        <v>2088</v>
      </c>
      <c r="J104" s="4" t="s">
        <v>2088</v>
      </c>
      <c r="K104" s="4" t="s">
        <v>2087</v>
      </c>
      <c r="L104" s="4"/>
    </row>
    <row r="105" ht="15.75" customHeight="1">
      <c r="A105" s="6" t="s">
        <v>606</v>
      </c>
      <c r="B105" s="6" t="s">
        <v>607</v>
      </c>
      <c r="C105" s="7" t="str">
        <f>HYPERLINK("https://website.cs.vt.edu/people/advisory-board/jai-sundararaman.html","https://website.cs.vt.edu/people/advisory-board/jai-sundararaman.html")</f>
        <v>https://website.cs.vt.edu/people/advisory-board/jai-sundararaman.html</v>
      </c>
      <c r="D105" s="6" t="s">
        <v>608</v>
      </c>
      <c r="E105" s="6" t="s">
        <v>2088</v>
      </c>
      <c r="F105" s="6" t="s">
        <v>2088</v>
      </c>
      <c r="G105" s="6" t="s">
        <v>2087</v>
      </c>
      <c r="H105" s="6" t="s">
        <v>2087</v>
      </c>
      <c r="I105" s="6" t="s">
        <v>2088</v>
      </c>
      <c r="J105" s="6" t="s">
        <v>2088</v>
      </c>
      <c r="K105" s="6" t="s">
        <v>2087</v>
      </c>
      <c r="L105" s="6"/>
    </row>
    <row r="106" ht="15.75" customHeight="1">
      <c r="A106" s="4" t="s">
        <v>611</v>
      </c>
      <c r="B106" s="4" t="s">
        <v>612</v>
      </c>
      <c r="C106" s="5" t="str">
        <f>HYPERLINK("https://website.cs.vt.edu/people/advisory-board/jason-snook.html","https://website.cs.vt.edu/people/advisory-board/jason-snook.html")</f>
        <v>https://website.cs.vt.edu/people/advisory-board/jason-snook.html</v>
      </c>
      <c r="D106" s="4" t="s">
        <v>613</v>
      </c>
      <c r="E106" s="4" t="s">
        <v>2088</v>
      </c>
      <c r="F106" s="4" t="s">
        <v>2088</v>
      </c>
      <c r="G106" s="4" t="s">
        <v>2087</v>
      </c>
      <c r="H106" s="4" t="s">
        <v>2087</v>
      </c>
      <c r="I106" s="4" t="s">
        <v>2088</v>
      </c>
      <c r="J106" s="4" t="s">
        <v>2088</v>
      </c>
      <c r="K106" s="4" t="s">
        <v>2087</v>
      </c>
      <c r="L106" s="4"/>
    </row>
    <row r="107" ht="15.75" customHeight="1">
      <c r="A107" s="6" t="s">
        <v>616</v>
      </c>
      <c r="B107" s="6" t="s">
        <v>617</v>
      </c>
      <c r="C107" s="7" t="str">
        <f>HYPERLINK("https://website.cs.vt.edu/people/advisory-board/jeff-bogdan.html","https://website.cs.vt.edu/people/advisory-board/jeff-bogdan.html")</f>
        <v>https://website.cs.vt.edu/people/advisory-board/jeff-bogdan.html</v>
      </c>
      <c r="D107" s="6" t="s">
        <v>618</v>
      </c>
      <c r="E107" s="6" t="s">
        <v>2087</v>
      </c>
      <c r="F107" s="6" t="s">
        <v>2087</v>
      </c>
      <c r="G107" s="6" t="s">
        <v>2087</v>
      </c>
      <c r="H107" s="6" t="s">
        <v>2088</v>
      </c>
      <c r="I107" s="6" t="s">
        <v>2088</v>
      </c>
      <c r="J107" s="6" t="s">
        <v>2088</v>
      </c>
      <c r="K107" s="6" t="s">
        <v>2087</v>
      </c>
      <c r="L107" s="6"/>
    </row>
    <row r="108" ht="15.75" customHeight="1">
      <c r="A108" s="4" t="s">
        <v>621</v>
      </c>
      <c r="B108" s="4" t="s">
        <v>622</v>
      </c>
      <c r="C108" s="5" t="str">
        <f>HYPERLINK("https://website.cs.vt.edu/people/advisory-board/karla-gill.html","https://website.cs.vt.edu/people/advisory-board/karla-gill.html")</f>
        <v>https://website.cs.vt.edu/people/advisory-board/karla-gill.html</v>
      </c>
      <c r="D108" s="4" t="s">
        <v>623</v>
      </c>
      <c r="E108" s="4" t="s">
        <v>2088</v>
      </c>
      <c r="F108" s="4" t="s">
        <v>2088</v>
      </c>
      <c r="G108" s="4" t="s">
        <v>2087</v>
      </c>
      <c r="H108" s="4" t="s">
        <v>2087</v>
      </c>
      <c r="I108" s="4" t="s">
        <v>2088</v>
      </c>
      <c r="J108" s="4" t="s">
        <v>2088</v>
      </c>
      <c r="K108" s="4" t="s">
        <v>2087</v>
      </c>
      <c r="L108" s="4"/>
    </row>
    <row r="109" ht="15.75" customHeight="1">
      <c r="A109" s="6" t="s">
        <v>626</v>
      </c>
      <c r="B109" s="6" t="s">
        <v>627</v>
      </c>
      <c r="C109" s="7" t="str">
        <f>HYPERLINK("https://website.cs.vt.edu/people/advisory-board/lisa-finneran.html","https://website.cs.vt.edu/people/advisory-board/lisa-finneran.html")</f>
        <v>https://website.cs.vt.edu/people/advisory-board/lisa-finneran.html</v>
      </c>
      <c r="D109" s="6" t="s">
        <v>628</v>
      </c>
      <c r="E109" s="6" t="s">
        <v>2088</v>
      </c>
      <c r="F109" s="6" t="s">
        <v>2088</v>
      </c>
      <c r="G109" s="6" t="s">
        <v>2087</v>
      </c>
      <c r="H109" s="6" t="s">
        <v>2087</v>
      </c>
      <c r="I109" s="6" t="s">
        <v>2088</v>
      </c>
      <c r="J109" s="6" t="s">
        <v>2088</v>
      </c>
      <c r="K109" s="6" t="s">
        <v>2087</v>
      </c>
      <c r="L109" s="6"/>
    </row>
    <row r="110" ht="15.75" customHeight="1">
      <c r="A110" s="4" t="s">
        <v>631</v>
      </c>
      <c r="B110" s="4" t="s">
        <v>632</v>
      </c>
      <c r="C110" s="5" t="str">
        <f>HYPERLINK("https://website.cs.vt.edu/people/advisory-board/mark-shapiro.html","https://website.cs.vt.edu/people/advisory-board/mark-shapiro.html")</f>
        <v>https://website.cs.vt.edu/people/advisory-board/mark-shapiro.html</v>
      </c>
      <c r="D110" s="4" t="s">
        <v>633</v>
      </c>
      <c r="E110" s="4" t="s">
        <v>2088</v>
      </c>
      <c r="F110" s="4" t="s">
        <v>2088</v>
      </c>
      <c r="G110" s="4" t="s">
        <v>2087</v>
      </c>
      <c r="H110" s="4" t="s">
        <v>2087</v>
      </c>
      <c r="I110" s="4" t="s">
        <v>2088</v>
      </c>
      <c r="J110" s="4" t="s">
        <v>2088</v>
      </c>
      <c r="K110" s="4" t="s">
        <v>2087</v>
      </c>
      <c r="L110" s="4"/>
    </row>
    <row r="111" ht="15.75" customHeight="1">
      <c r="A111" s="6" t="s">
        <v>636</v>
      </c>
      <c r="B111" s="6" t="s">
        <v>637</v>
      </c>
      <c r="C111" s="7" t="str">
        <f>HYPERLINK("https://website.cs.vt.edu/people/advisory-board/matt-mchugh.html","https://website.cs.vt.edu/people/advisory-board/matt-mchugh.html")</f>
        <v>https://website.cs.vt.edu/people/advisory-board/matt-mchugh.html</v>
      </c>
      <c r="D111" s="6" t="s">
        <v>638</v>
      </c>
      <c r="E111" s="6" t="s">
        <v>2088</v>
      </c>
      <c r="F111" s="6" t="s">
        <v>2088</v>
      </c>
      <c r="G111" s="6" t="s">
        <v>2087</v>
      </c>
      <c r="H111" s="6" t="s">
        <v>2087</v>
      </c>
      <c r="I111" s="6" t="s">
        <v>2088</v>
      </c>
      <c r="J111" s="6" t="s">
        <v>2088</v>
      </c>
      <c r="K111" s="6" t="s">
        <v>2087</v>
      </c>
      <c r="L111" s="6"/>
    </row>
    <row r="112" ht="15.75" customHeight="1">
      <c r="A112" s="4" t="s">
        <v>641</v>
      </c>
      <c r="B112" s="4" t="s">
        <v>642</v>
      </c>
      <c r="C112" s="5" t="str">
        <f>HYPERLINK("https://website.cs.vt.edu/people/advisory-board/meg-dickey-kurdziolek.html","https://website.cs.vt.edu/people/advisory-board/meg-dickey-kurdziolek.html")</f>
        <v>https://website.cs.vt.edu/people/advisory-board/meg-dickey-kurdziolek.html</v>
      </c>
      <c r="D112" s="4" t="s">
        <v>643</v>
      </c>
      <c r="E112" s="4" t="s">
        <v>2088</v>
      </c>
      <c r="F112" s="4" t="s">
        <v>2088</v>
      </c>
      <c r="G112" s="4" t="s">
        <v>2087</v>
      </c>
      <c r="H112" s="4" t="s">
        <v>2087</v>
      </c>
      <c r="I112" s="4" t="s">
        <v>2088</v>
      </c>
      <c r="J112" s="4" t="s">
        <v>2088</v>
      </c>
      <c r="K112" s="4" t="s">
        <v>2087</v>
      </c>
      <c r="L112" s="4"/>
    </row>
    <row r="113" ht="15.75" customHeight="1">
      <c r="A113" s="6" t="s">
        <v>646</v>
      </c>
      <c r="B113" s="6" t="s">
        <v>647</v>
      </c>
      <c r="C113" s="7" t="str">
        <f>HYPERLINK("https://website.cs.vt.edu/people/advisory-board/megan-underwood.html","https://website.cs.vt.edu/people/advisory-board/megan-underwood.html")</f>
        <v>https://website.cs.vt.edu/people/advisory-board/megan-underwood.html</v>
      </c>
      <c r="D113" s="6" t="s">
        <v>648</v>
      </c>
      <c r="E113" s="6" t="s">
        <v>2088</v>
      </c>
      <c r="F113" s="6" t="s">
        <v>2088</v>
      </c>
      <c r="G113" s="6" t="s">
        <v>2087</v>
      </c>
      <c r="H113" s="6" t="s">
        <v>2087</v>
      </c>
      <c r="I113" s="6" t="s">
        <v>2088</v>
      </c>
      <c r="J113" s="6" t="s">
        <v>2088</v>
      </c>
      <c r="K113" s="6" t="s">
        <v>2087</v>
      </c>
      <c r="L113" s="6"/>
    </row>
    <row r="114" ht="15.75" customHeight="1">
      <c r="A114" s="4" t="s">
        <v>651</v>
      </c>
      <c r="B114" s="4" t="s">
        <v>652</v>
      </c>
      <c r="C114" s="5" t="str">
        <f>HYPERLINK("https://website.cs.vt.edu/people/advisory-board/rekha-bhogaraju.html","https://website.cs.vt.edu/people/advisory-board/rekha-bhogaraju.html")</f>
        <v>https://website.cs.vt.edu/people/advisory-board/rekha-bhogaraju.html</v>
      </c>
      <c r="D114" s="4" t="s">
        <v>653</v>
      </c>
      <c r="E114" s="4" t="s">
        <v>2087</v>
      </c>
      <c r="F114" s="4" t="s">
        <v>2087</v>
      </c>
      <c r="G114" s="4" t="s">
        <v>2087</v>
      </c>
      <c r="H114" s="4" t="s">
        <v>2087</v>
      </c>
      <c r="I114" s="4" t="s">
        <v>2088</v>
      </c>
      <c r="J114" s="4" t="s">
        <v>2088</v>
      </c>
      <c r="K114" s="4" t="s">
        <v>2087</v>
      </c>
      <c r="L114" s="4"/>
    </row>
    <row r="115" ht="15.75" customHeight="1">
      <c r="A115" s="6" t="s">
        <v>656</v>
      </c>
      <c r="B115" s="6" t="s">
        <v>657</v>
      </c>
      <c r="C115" s="7" t="str">
        <f>HYPERLINK("https://website.cs.vt.edu/people/advisory-board/wayne-monk.html","https://website.cs.vt.edu/people/advisory-board/wayne-monk.html")</f>
        <v>https://website.cs.vt.edu/people/advisory-board/wayne-monk.html</v>
      </c>
      <c r="D115" s="6" t="s">
        <v>658</v>
      </c>
      <c r="E115" s="6" t="s">
        <v>2088</v>
      </c>
      <c r="F115" s="6" t="s">
        <v>2088</v>
      </c>
      <c r="G115" s="6" t="s">
        <v>2087</v>
      </c>
      <c r="H115" s="6" t="s">
        <v>2087</v>
      </c>
      <c r="I115" s="6" t="s">
        <v>2088</v>
      </c>
      <c r="J115" s="6" t="s">
        <v>2088</v>
      </c>
      <c r="K115" s="6" t="s">
        <v>2087</v>
      </c>
      <c r="L115" s="6"/>
    </row>
    <row r="116" ht="15.75" customHeight="1">
      <c r="A116" s="4" t="s">
        <v>434</v>
      </c>
      <c r="B116" s="4" t="s">
        <v>435</v>
      </c>
      <c r="C116" s="5" t="str">
        <f>HYPERLINK("https://website.cs.vt.edu/people/faculty.html","https://website.cs.vt.edu/people/faculty.html")</f>
        <v>https://website.cs.vt.edu/people/faculty.html</v>
      </c>
      <c r="D116" s="4" t="s">
        <v>436</v>
      </c>
      <c r="E116" s="4" t="s">
        <v>2088</v>
      </c>
      <c r="F116" s="4" t="s">
        <v>2087</v>
      </c>
      <c r="G116" s="4" t="s">
        <v>2087</v>
      </c>
      <c r="H116" s="4" t="s">
        <v>2087</v>
      </c>
      <c r="I116" s="4" t="s">
        <v>2088</v>
      </c>
      <c r="J116" s="4" t="s">
        <v>2088</v>
      </c>
      <c r="K116" s="4" t="s">
        <v>2087</v>
      </c>
      <c r="L116" s="4"/>
    </row>
    <row r="117" ht="15.75" customHeight="1">
      <c r="A117" s="6" t="s">
        <v>662</v>
      </c>
      <c r="B117" s="6" t="s">
        <v>663</v>
      </c>
      <c r="C117" s="7" t="str">
        <f>HYPERLINK("https://website.cs.vt.edu/people/faculty/adrian-sandu.html","https://website.cs.vt.edu/people/faculty/adrian-sandu.html")</f>
        <v>https://website.cs.vt.edu/people/faculty/adrian-sandu.html</v>
      </c>
      <c r="D117" s="6" t="s">
        <v>664</v>
      </c>
      <c r="E117" s="6" t="s">
        <v>2087</v>
      </c>
      <c r="F117" s="6" t="s">
        <v>2088</v>
      </c>
      <c r="G117" s="6" t="s">
        <v>2087</v>
      </c>
      <c r="H117" s="6" t="s">
        <v>2087</v>
      </c>
      <c r="I117" s="6" t="s">
        <v>2088</v>
      </c>
      <c r="J117" s="6" t="s">
        <v>2088</v>
      </c>
      <c r="K117" s="6" t="s">
        <v>2087</v>
      </c>
      <c r="L117" s="6"/>
    </row>
    <row r="118" ht="15.75" customHeight="1">
      <c r="A118" s="4" t="s">
        <v>667</v>
      </c>
      <c r="B118" s="4" t="s">
        <v>668</v>
      </c>
      <c r="C118" s="5" t="str">
        <f>HYPERLINK("https://website.cs.vt.edu/people/faculty/alberto-cano.html","https://website.cs.vt.edu/people/faculty/alberto-cano.html")</f>
        <v>https://website.cs.vt.edu/people/faculty/alberto-cano.html</v>
      </c>
      <c r="D118" s="4" t="s">
        <v>669</v>
      </c>
      <c r="E118" s="4" t="s">
        <v>2087</v>
      </c>
      <c r="F118" s="4" t="s">
        <v>2088</v>
      </c>
      <c r="G118" s="4" t="s">
        <v>2087</v>
      </c>
      <c r="H118" s="4" t="s">
        <v>2087</v>
      </c>
      <c r="I118" s="4" t="s">
        <v>2088</v>
      </c>
      <c r="J118" s="4" t="s">
        <v>2088</v>
      </c>
      <c r="K118" s="4" t="s">
        <v>2087</v>
      </c>
      <c r="L118" s="4"/>
    </row>
    <row r="119" ht="15.75" customHeight="1">
      <c r="A119" s="6" t="s">
        <v>672</v>
      </c>
      <c r="B119" s="6" t="s">
        <v>673</v>
      </c>
      <c r="C119" s="7" t="str">
        <f>HYPERLINK("https://website.cs.vt.edu/people/faculty/alexey-onufriev.html","https://website.cs.vt.edu/people/faculty/alexey-onufriev.html")</f>
        <v>https://website.cs.vt.edu/people/faculty/alexey-onufriev.html</v>
      </c>
      <c r="D119" s="6" t="s">
        <v>674</v>
      </c>
      <c r="E119" s="6" t="s">
        <v>2087</v>
      </c>
      <c r="F119" s="6" t="s">
        <v>2088</v>
      </c>
      <c r="G119" s="6" t="s">
        <v>2087</v>
      </c>
      <c r="H119" s="6" t="s">
        <v>2087</v>
      </c>
      <c r="I119" s="6" t="s">
        <v>2088</v>
      </c>
      <c r="J119" s="6" t="s">
        <v>2088</v>
      </c>
      <c r="K119" s="6" t="s">
        <v>2087</v>
      </c>
      <c r="L119" s="6"/>
    </row>
    <row r="120" ht="15.75" customHeight="1">
      <c r="A120" s="4" t="s">
        <v>677</v>
      </c>
      <c r="B120" s="4" t="s">
        <v>678</v>
      </c>
      <c r="C120" s="5" t="str">
        <f>HYPERLINK("https://website.cs.vt.edu/people/faculty/ali-butt.html","https://website.cs.vt.edu/people/faculty/ali-butt.html")</f>
        <v>https://website.cs.vt.edu/people/faculty/ali-butt.html</v>
      </c>
      <c r="D120" s="4" t="s">
        <v>679</v>
      </c>
      <c r="E120" s="4" t="s">
        <v>2087</v>
      </c>
      <c r="F120" s="4" t="s">
        <v>2088</v>
      </c>
      <c r="G120" s="4" t="s">
        <v>2087</v>
      </c>
      <c r="H120" s="4" t="s">
        <v>2087</v>
      </c>
      <c r="I120" s="4" t="s">
        <v>2088</v>
      </c>
      <c r="J120" s="4" t="s">
        <v>2088</v>
      </c>
      <c r="K120" s="4" t="s">
        <v>2087</v>
      </c>
      <c r="L120" s="4"/>
    </row>
    <row r="121" ht="15.75" customHeight="1">
      <c r="A121" s="6" t="s">
        <v>682</v>
      </c>
      <c r="B121" s="6" t="s">
        <v>683</v>
      </c>
      <c r="C121" s="7" t="str">
        <f>HYPERLINK("https://website.cs.vt.edu/people/faculty/ali-vakilian.html","https://website.cs.vt.edu/people/faculty/ali-vakilian.html")</f>
        <v>https://website.cs.vt.edu/people/faculty/ali-vakilian.html</v>
      </c>
      <c r="D121" s="6" t="s">
        <v>684</v>
      </c>
      <c r="E121" s="6" t="s">
        <v>2087</v>
      </c>
      <c r="F121" s="6" t="s">
        <v>2088</v>
      </c>
      <c r="G121" s="6" t="s">
        <v>2087</v>
      </c>
      <c r="H121" s="6" t="s">
        <v>2087</v>
      </c>
      <c r="I121" s="6" t="s">
        <v>2088</v>
      </c>
      <c r="J121" s="6" t="s">
        <v>2088</v>
      </c>
      <c r="K121" s="6" t="s">
        <v>2087</v>
      </c>
      <c r="L121" s="6"/>
    </row>
    <row r="122" ht="15.75" customHeight="1">
      <c r="A122" s="4" t="s">
        <v>687</v>
      </c>
      <c r="B122" s="4" t="s">
        <v>688</v>
      </c>
      <c r="C122" s="5" t="str">
        <f>HYPERLINK("https://website.cs.vt.edu/people/faculty/allyson-senger.html","https://website.cs.vt.edu/people/faculty/allyson-senger.html")</f>
        <v>https://website.cs.vt.edu/people/faculty/allyson-senger.html</v>
      </c>
      <c r="D122" s="4" t="s">
        <v>689</v>
      </c>
      <c r="E122" s="4" t="s">
        <v>2087</v>
      </c>
      <c r="F122" s="4" t="s">
        <v>2088</v>
      </c>
      <c r="G122" s="4" t="s">
        <v>2087</v>
      </c>
      <c r="H122" s="4" t="s">
        <v>2087</v>
      </c>
      <c r="I122" s="4" t="s">
        <v>2088</v>
      </c>
      <c r="J122" s="4" t="s">
        <v>2088</v>
      </c>
      <c r="K122" s="4" t="s">
        <v>2087</v>
      </c>
      <c r="L122" s="4"/>
    </row>
    <row r="123" ht="15.75" customHeight="1">
      <c r="A123" s="6" t="s">
        <v>692</v>
      </c>
      <c r="B123" s="6" t="s">
        <v>693</v>
      </c>
      <c r="C123" s="7" t="str">
        <f>HYPERLINK("https://website.cs.vt.edu/people/faculty/anuj-karpatne.html","https://website.cs.vt.edu/people/faculty/anuj-karpatne.html")</f>
        <v>https://website.cs.vt.edu/people/faculty/anuj-karpatne.html</v>
      </c>
      <c r="D123" s="6" t="s">
        <v>694</v>
      </c>
      <c r="E123" s="6" t="s">
        <v>2087</v>
      </c>
      <c r="F123" s="6" t="s">
        <v>2088</v>
      </c>
      <c r="G123" s="6" t="s">
        <v>2087</v>
      </c>
      <c r="H123" s="6" t="s">
        <v>2087</v>
      </c>
      <c r="I123" s="6" t="s">
        <v>2088</v>
      </c>
      <c r="J123" s="6" t="s">
        <v>2088</v>
      </c>
      <c r="K123" s="6" t="s">
        <v>2087</v>
      </c>
      <c r="L123" s="6"/>
    </row>
    <row r="124" ht="15.75" customHeight="1">
      <c r="A124" s="4" t="s">
        <v>697</v>
      </c>
      <c r="B124" s="4" t="s">
        <v>698</v>
      </c>
      <c r="C124" s="5" t="str">
        <f>HYPERLINK("https://website.cs.vt.edu/people/faculty/atul-mantri.html","https://website.cs.vt.edu/people/faculty/atul-mantri.html")</f>
        <v>https://website.cs.vt.edu/people/faculty/atul-mantri.html</v>
      </c>
      <c r="D124" s="4" t="s">
        <v>699</v>
      </c>
      <c r="E124" s="4" t="s">
        <v>2087</v>
      </c>
      <c r="F124" s="4" t="s">
        <v>2088</v>
      </c>
      <c r="G124" s="4" t="s">
        <v>2087</v>
      </c>
      <c r="H124" s="4" t="s">
        <v>2087</v>
      </c>
      <c r="I124" s="4" t="s">
        <v>2088</v>
      </c>
      <c r="J124" s="4" t="s">
        <v>2088</v>
      </c>
      <c r="K124" s="4" t="s">
        <v>2087</v>
      </c>
      <c r="L124" s="4"/>
    </row>
    <row r="125" ht="15.75" customHeight="1">
      <c r="A125" s="6" t="s">
        <v>702</v>
      </c>
      <c r="B125" s="6" t="s">
        <v>703</v>
      </c>
      <c r="C125" s="7" t="str">
        <f>HYPERLINK("https://website.cs.vt.edu/people/faculty/bimal-viswanath.html","https://website.cs.vt.edu/people/faculty/bimal-viswanath.html")</f>
        <v>https://website.cs.vt.edu/people/faculty/bimal-viswanath.html</v>
      </c>
      <c r="D125" s="6" t="s">
        <v>704</v>
      </c>
      <c r="E125" s="6" t="s">
        <v>2087</v>
      </c>
      <c r="F125" s="6" t="s">
        <v>2088</v>
      </c>
      <c r="G125" s="6" t="s">
        <v>2087</v>
      </c>
      <c r="H125" s="6" t="s">
        <v>2087</v>
      </c>
      <c r="I125" s="6" t="s">
        <v>2088</v>
      </c>
      <c r="J125" s="6" t="s">
        <v>2088</v>
      </c>
      <c r="K125" s="6" t="s">
        <v>2087</v>
      </c>
      <c r="L125" s="6"/>
    </row>
    <row r="126" ht="15.75" customHeight="1">
      <c r="A126" s="4" t="s">
        <v>707</v>
      </c>
      <c r="B126" s="4" t="s">
        <v>708</v>
      </c>
      <c r="C126" s="5" t="str">
        <f>HYPERLINK("https://website.cs.vt.edu/people/faculty/bo-ji.html","https://website.cs.vt.edu/people/faculty/bo-ji.html")</f>
        <v>https://website.cs.vt.edu/people/faculty/bo-ji.html</v>
      </c>
      <c r="D126" s="4" t="s">
        <v>709</v>
      </c>
      <c r="E126" s="4" t="s">
        <v>2087</v>
      </c>
      <c r="F126" s="4" t="s">
        <v>2088</v>
      </c>
      <c r="G126" s="4" t="s">
        <v>2087</v>
      </c>
      <c r="H126" s="4" t="s">
        <v>2087</v>
      </c>
      <c r="I126" s="4" t="s">
        <v>2088</v>
      </c>
      <c r="J126" s="4" t="s">
        <v>2088</v>
      </c>
      <c r="K126" s="4" t="s">
        <v>2087</v>
      </c>
      <c r="L126" s="4"/>
    </row>
    <row r="127" ht="15.75" customHeight="1">
      <c r="A127" s="6" t="s">
        <v>712</v>
      </c>
      <c r="B127" s="6" t="s">
        <v>713</v>
      </c>
      <c r="C127" s="7" t="str">
        <f>HYPERLINK("https://website.cs.vt.edu/people/faculty/bob-edmison.html","https://website.cs.vt.edu/people/faculty/bob-edmison.html")</f>
        <v>https://website.cs.vt.edu/people/faculty/bob-edmison.html</v>
      </c>
      <c r="D127" s="6" t="s">
        <v>714</v>
      </c>
      <c r="E127" s="6" t="s">
        <v>2087</v>
      </c>
      <c r="F127" s="6" t="s">
        <v>2088</v>
      </c>
      <c r="G127" s="6" t="s">
        <v>2087</v>
      </c>
      <c r="H127" s="6" t="s">
        <v>2087</v>
      </c>
      <c r="I127" s="6" t="s">
        <v>2088</v>
      </c>
      <c r="J127" s="6" t="s">
        <v>2088</v>
      </c>
      <c r="K127" s="6" t="s">
        <v>2087</v>
      </c>
      <c r="L127" s="6"/>
    </row>
    <row r="128" ht="15.75" customHeight="1">
      <c r="A128" s="4" t="s">
        <v>717</v>
      </c>
      <c r="B128" s="4" t="s">
        <v>718</v>
      </c>
      <c r="C128" s="5" t="str">
        <f>HYPERLINK("https://website.cs.vt.edu/people/faculty/brendan-david-john.html","https://website.cs.vt.edu/people/faculty/brendan-david-john.html")</f>
        <v>https://website.cs.vt.edu/people/faculty/brendan-david-john.html</v>
      </c>
      <c r="D128" s="4" t="s">
        <v>719</v>
      </c>
      <c r="E128" s="4" t="s">
        <v>2087</v>
      </c>
      <c r="F128" s="4" t="s">
        <v>2088</v>
      </c>
      <c r="G128" s="4" t="s">
        <v>2087</v>
      </c>
      <c r="H128" s="4" t="s">
        <v>2087</v>
      </c>
      <c r="I128" s="4" t="s">
        <v>2088</v>
      </c>
      <c r="J128" s="4" t="s">
        <v>2088</v>
      </c>
      <c r="K128" s="4" t="s">
        <v>2087</v>
      </c>
      <c r="L128" s="4"/>
    </row>
    <row r="129" ht="15.75" customHeight="1">
      <c r="A129" s="6" t="s">
        <v>722</v>
      </c>
      <c r="B129" s="6" t="s">
        <v>723</v>
      </c>
      <c r="C129" s="7" t="str">
        <f>HYPERLINK("https://website.cs.vt.edu/people/faculty/cal-ribbens.html","https://website.cs.vt.edu/people/faculty/cal-ribbens.html")</f>
        <v>https://website.cs.vt.edu/people/faculty/cal-ribbens.html</v>
      </c>
      <c r="D129" s="6" t="s">
        <v>724</v>
      </c>
      <c r="E129" s="6" t="s">
        <v>2087</v>
      </c>
      <c r="F129" s="6" t="s">
        <v>2088</v>
      </c>
      <c r="G129" s="6" t="s">
        <v>2087</v>
      </c>
      <c r="H129" s="6" t="s">
        <v>2087</v>
      </c>
      <c r="I129" s="6" t="s">
        <v>2088</v>
      </c>
      <c r="J129" s="6" t="s">
        <v>2088</v>
      </c>
      <c r="K129" s="6" t="s">
        <v>2087</v>
      </c>
      <c r="L129" s="6"/>
    </row>
    <row r="130" ht="15.75" customHeight="1">
      <c r="A130" s="4" t="s">
        <v>727</v>
      </c>
      <c r="B130" s="4" t="s">
        <v>728</v>
      </c>
      <c r="C130" s="5" t="str">
        <f>HYPERLINK("https://website.cs.vt.edu/people/faculty/chandan--reddy.html","https://website.cs.vt.edu/people/faculty/chandan--reddy.html")</f>
        <v>https://website.cs.vt.edu/people/faculty/chandan--reddy.html</v>
      </c>
      <c r="D130" s="4" t="s">
        <v>729</v>
      </c>
      <c r="E130" s="4" t="s">
        <v>2087</v>
      </c>
      <c r="F130" s="4" t="s">
        <v>2088</v>
      </c>
      <c r="G130" s="4" t="s">
        <v>2087</v>
      </c>
      <c r="H130" s="4" t="s">
        <v>2087</v>
      </c>
      <c r="I130" s="4" t="s">
        <v>2088</v>
      </c>
      <c r="J130" s="4" t="s">
        <v>2088</v>
      </c>
      <c r="K130" s="4" t="s">
        <v>2087</v>
      </c>
      <c r="L130" s="4"/>
    </row>
    <row r="131" ht="15.75" customHeight="1">
      <c r="A131" s="6" t="s">
        <v>732</v>
      </c>
      <c r="B131" s="6" t="s">
        <v>733</v>
      </c>
      <c r="C131" s="7" t="str">
        <f>HYPERLINK("https://website.cs.vt.edu/people/faculty/chang-tien-lu.html","https://website.cs.vt.edu/people/faculty/chang-tien-lu.html")</f>
        <v>https://website.cs.vt.edu/people/faculty/chang-tien-lu.html</v>
      </c>
      <c r="D131" s="6" t="s">
        <v>734</v>
      </c>
      <c r="E131" s="6" t="s">
        <v>2087</v>
      </c>
      <c r="F131" s="6" t="s">
        <v>2088</v>
      </c>
      <c r="G131" s="6" t="s">
        <v>2087</v>
      </c>
      <c r="H131" s="6" t="s">
        <v>2087</v>
      </c>
      <c r="I131" s="6" t="s">
        <v>2088</v>
      </c>
      <c r="J131" s="6" t="s">
        <v>2088</v>
      </c>
      <c r="K131" s="6" t="s">
        <v>2087</v>
      </c>
      <c r="L131" s="6"/>
    </row>
    <row r="132" ht="15.75" customHeight="1">
      <c r="A132" s="4" t="s">
        <v>737</v>
      </c>
      <c r="B132" s="4" t="s">
        <v>738</v>
      </c>
      <c r="C132" s="5" t="str">
        <f>HYPERLINK("https://website.cs.vt.edu/people/faculty/chris-brown.html","https://website.cs.vt.edu/people/faculty/chris-brown.html")</f>
        <v>https://website.cs.vt.edu/people/faculty/chris-brown.html</v>
      </c>
      <c r="D132" s="4" t="s">
        <v>739</v>
      </c>
      <c r="E132" s="4" t="s">
        <v>2087</v>
      </c>
      <c r="F132" s="4" t="s">
        <v>2088</v>
      </c>
      <c r="G132" s="4" t="s">
        <v>2087</v>
      </c>
      <c r="H132" s="4" t="s">
        <v>2087</v>
      </c>
      <c r="I132" s="4" t="s">
        <v>2088</v>
      </c>
      <c r="J132" s="4" t="s">
        <v>2088</v>
      </c>
      <c r="K132" s="4" t="s">
        <v>2087</v>
      </c>
      <c r="L132" s="4"/>
    </row>
    <row r="133" ht="15.75" customHeight="1">
      <c r="A133" s="6" t="s">
        <v>742</v>
      </c>
      <c r="B133" s="6" t="s">
        <v>743</v>
      </c>
      <c r="C133" s="7" t="str">
        <f>HYPERLINK("https://website.cs.vt.edu/people/faculty/chris-north.html","https://website.cs.vt.edu/people/faculty/chris-north.html")</f>
        <v>https://website.cs.vt.edu/people/faculty/chris-north.html</v>
      </c>
      <c r="D133" s="6" t="s">
        <v>744</v>
      </c>
      <c r="E133" s="6" t="s">
        <v>2087</v>
      </c>
      <c r="F133" s="6" t="s">
        <v>2088</v>
      </c>
      <c r="G133" s="6" t="s">
        <v>2087</v>
      </c>
      <c r="H133" s="6" t="s">
        <v>2087</v>
      </c>
      <c r="I133" s="6" t="s">
        <v>2088</v>
      </c>
      <c r="J133" s="6" t="s">
        <v>2088</v>
      </c>
      <c r="K133" s="6" t="s">
        <v>2087</v>
      </c>
      <c r="L133" s="6"/>
    </row>
    <row r="134" ht="15.75" customHeight="1">
      <c r="A134" s="4" t="s">
        <v>747</v>
      </c>
      <c r="B134" s="4" t="s">
        <v>748</v>
      </c>
      <c r="C134" s="5" t="str">
        <f>HYPERLINK("https://website.cs.vt.edu/people/faculty/chris-thomas.html","https://website.cs.vt.edu/people/faculty/chris-thomas.html")</f>
        <v>https://website.cs.vt.edu/people/faculty/chris-thomas.html</v>
      </c>
      <c r="D134" s="4" t="s">
        <v>749</v>
      </c>
      <c r="E134" s="4" t="s">
        <v>2087</v>
      </c>
      <c r="F134" s="4" t="s">
        <v>2088</v>
      </c>
      <c r="G134" s="4" t="s">
        <v>2087</v>
      </c>
      <c r="H134" s="4" t="s">
        <v>2087</v>
      </c>
      <c r="I134" s="4" t="s">
        <v>2088</v>
      </c>
      <c r="J134" s="4" t="s">
        <v>2088</v>
      </c>
      <c r="K134" s="4" t="s">
        <v>2087</v>
      </c>
      <c r="L134" s="4"/>
    </row>
    <row r="135" ht="15.75" customHeight="1">
      <c r="A135" s="6" t="s">
        <v>752</v>
      </c>
      <c r="B135" s="6" t="s">
        <v>753</v>
      </c>
      <c r="C135" s="7" t="str">
        <f>HYPERLINK("https://website.cs.vt.edu/people/faculty/christine-julien.html","https://website.cs.vt.edu/people/faculty/christine-julien.html")</f>
        <v>https://website.cs.vt.edu/people/faculty/christine-julien.html</v>
      </c>
      <c r="D135" s="6" t="s">
        <v>754</v>
      </c>
      <c r="E135" s="6" t="s">
        <v>2087</v>
      </c>
      <c r="F135" s="6" t="s">
        <v>2088</v>
      </c>
      <c r="G135" s="6" t="s">
        <v>2087</v>
      </c>
      <c r="H135" s="6" t="s">
        <v>2088</v>
      </c>
      <c r="I135" s="6" t="s">
        <v>2088</v>
      </c>
      <c r="J135" s="6" t="s">
        <v>2088</v>
      </c>
      <c r="K135" s="6" t="s">
        <v>2087</v>
      </c>
      <c r="L135" s="6"/>
    </row>
    <row r="136" ht="15.75" customHeight="1">
      <c r="A136" s="4" t="s">
        <v>757</v>
      </c>
      <c r="B136" s="4" t="s">
        <v>758</v>
      </c>
      <c r="C136" s="5" t="str">
        <f>HYPERLINK("https://website.cs.vt.edu/people/faculty/clifford-shaffer.html","https://website.cs.vt.edu/people/faculty/clifford-shaffer.html")</f>
        <v>https://website.cs.vt.edu/people/faculty/clifford-shaffer.html</v>
      </c>
      <c r="D136" s="4" t="s">
        <v>759</v>
      </c>
      <c r="E136" s="4" t="s">
        <v>2087</v>
      </c>
      <c r="F136" s="4" t="s">
        <v>2088</v>
      </c>
      <c r="G136" s="4" t="s">
        <v>2087</v>
      </c>
      <c r="H136" s="4" t="s">
        <v>2087</v>
      </c>
      <c r="I136" s="4" t="s">
        <v>2088</v>
      </c>
      <c r="J136" s="4" t="s">
        <v>2088</v>
      </c>
      <c r="K136" s="4" t="s">
        <v>2087</v>
      </c>
      <c r="L136" s="4"/>
    </row>
    <row r="137" ht="15.75" customHeight="1">
      <c r="A137" s="6" t="s">
        <v>762</v>
      </c>
      <c r="B137" s="6" t="s">
        <v>763</v>
      </c>
      <c r="C137" s="7" t="str">
        <f>HYPERLINK("https://website.cs.vt.edu/people/faculty/courtesy-appointment-faculty.html","https://website.cs.vt.edu/people/faculty/courtesy-appointment-faculty.html")</f>
        <v>https://website.cs.vt.edu/people/faculty/courtesy-appointment-faculty.html</v>
      </c>
      <c r="D137" s="6" t="s">
        <v>764</v>
      </c>
      <c r="E137" s="6" t="s">
        <v>2088</v>
      </c>
      <c r="F137" s="6" t="s">
        <v>2088</v>
      </c>
      <c r="G137" s="6" t="s">
        <v>2087</v>
      </c>
      <c r="H137" s="6" t="s">
        <v>2087</v>
      </c>
      <c r="I137" s="6" t="s">
        <v>2088</v>
      </c>
      <c r="J137" s="6" t="s">
        <v>2088</v>
      </c>
      <c r="K137" s="6" t="s">
        <v>2087</v>
      </c>
      <c r="L137" s="6"/>
    </row>
    <row r="138" ht="15.75" customHeight="1">
      <c r="A138" s="4" t="s">
        <v>1113</v>
      </c>
      <c r="B138" s="4" t="s">
        <v>1114</v>
      </c>
      <c r="C138" s="5" t="str">
        <f>HYPERLINK("https://website.cs.vt.edu/people/faculty/courtesy-appointment-faculty/benjamin-jantzen.html","https://website.cs.vt.edu/people/faculty/courtesy-appointment-faculty/benjamin-jantzen.html")</f>
        <v>https://website.cs.vt.edu/people/faculty/courtesy-appointment-faculty/benjamin-jantzen.html</v>
      </c>
      <c r="D138" s="4" t="s">
        <v>1115</v>
      </c>
      <c r="E138" s="4" t="s">
        <v>2087</v>
      </c>
      <c r="F138" s="4" t="s">
        <v>2088</v>
      </c>
      <c r="G138" s="4" t="s">
        <v>2087</v>
      </c>
      <c r="H138" s="4" t="s">
        <v>2087</v>
      </c>
      <c r="I138" s="4" t="s">
        <v>2087</v>
      </c>
      <c r="J138" s="4" t="s">
        <v>2088</v>
      </c>
      <c r="K138" s="4" t="s">
        <v>2087</v>
      </c>
      <c r="L138" s="4"/>
    </row>
    <row r="139" ht="15.75" customHeight="1">
      <c r="A139" s="6" t="s">
        <v>1118</v>
      </c>
      <c r="B139" s="6" t="s">
        <v>1119</v>
      </c>
      <c r="C139" s="7" t="str">
        <f>HYPERLINK("https://website.cs.vt.edu/people/faculty/courtesy-appointment-faculty/ella-atkins.html","https://website.cs.vt.edu/people/faculty/courtesy-appointment-faculty/ella-atkins.html")</f>
        <v>https://website.cs.vt.edu/people/faculty/courtesy-appointment-faculty/ella-atkins.html</v>
      </c>
      <c r="D139" s="6" t="s">
        <v>1120</v>
      </c>
      <c r="E139" s="6" t="s">
        <v>2087</v>
      </c>
      <c r="F139" s="6" t="s">
        <v>2088</v>
      </c>
      <c r="G139" s="6" t="s">
        <v>2087</v>
      </c>
      <c r="H139" s="6" t="s">
        <v>2087</v>
      </c>
      <c r="I139" s="6" t="s">
        <v>2088</v>
      </c>
      <c r="J139" s="6" t="s">
        <v>2088</v>
      </c>
      <c r="K139" s="6" t="s">
        <v>2087</v>
      </c>
      <c r="L139" s="6"/>
    </row>
    <row r="140" ht="15.75" customHeight="1">
      <c r="A140" s="4" t="s">
        <v>1123</v>
      </c>
      <c r="B140" s="4" t="s">
        <v>1124</v>
      </c>
      <c r="C140" s="5" t="str">
        <f>HYPERLINK("https://website.cs.vt.edu/people/faculty/courtesy-appointment-faculty/joseph-l-gabbard.html","https://website.cs.vt.edu/people/faculty/courtesy-appointment-faculty/joseph-l-gabbard.html")</f>
        <v>https://website.cs.vt.edu/people/faculty/courtesy-appointment-faculty/joseph-l-gabbard.html</v>
      </c>
      <c r="D140" s="4" t="s">
        <v>1125</v>
      </c>
      <c r="E140" s="4" t="s">
        <v>2087</v>
      </c>
      <c r="F140" s="4" t="s">
        <v>2088</v>
      </c>
      <c r="G140" s="4" t="s">
        <v>2087</v>
      </c>
      <c r="H140" s="4" t="s">
        <v>2087</v>
      </c>
      <c r="I140" s="4" t="s">
        <v>2087</v>
      </c>
      <c r="J140" s="4" t="s">
        <v>2088</v>
      </c>
      <c r="K140" s="4" t="s">
        <v>2087</v>
      </c>
      <c r="L140" s="4"/>
    </row>
    <row r="141" ht="15.75" customHeight="1">
      <c r="A141" s="6" t="s">
        <v>1128</v>
      </c>
      <c r="B141" s="6" t="s">
        <v>1129</v>
      </c>
      <c r="C141" s="7" t="str">
        <f>HYPERLINK("https://website.cs.vt.edu/people/faculty/courtesy-appointment-faculty/lance-collins.html","https://website.cs.vt.edu/people/faculty/courtesy-appointment-faculty/lance-collins.html")</f>
        <v>https://website.cs.vt.edu/people/faculty/courtesy-appointment-faculty/lance-collins.html</v>
      </c>
      <c r="D141" s="6" t="s">
        <v>1130</v>
      </c>
      <c r="E141" s="6" t="s">
        <v>2087</v>
      </c>
      <c r="F141" s="6" t="s">
        <v>2088</v>
      </c>
      <c r="G141" s="6" t="s">
        <v>2087</v>
      </c>
      <c r="H141" s="6" t="s">
        <v>2087</v>
      </c>
      <c r="I141" s="6" t="s">
        <v>2086</v>
      </c>
      <c r="J141" s="6" t="s">
        <v>2088</v>
      </c>
      <c r="K141" s="6" t="s">
        <v>2087</v>
      </c>
      <c r="L141" s="6"/>
    </row>
    <row r="142" ht="15.75" customHeight="1">
      <c r="A142" s="4" t="s">
        <v>1133</v>
      </c>
      <c r="B142" s="4" t="s">
        <v>1134</v>
      </c>
      <c r="C142" s="5" t="str">
        <f>HYPERLINK("https://website.cs.vt.edu/people/faculty/courtesy-appointment-faculty/lingjia-liu.html","https://website.cs.vt.edu/people/faculty/courtesy-appointment-faculty/lingjia-liu.html")</f>
        <v>https://website.cs.vt.edu/people/faculty/courtesy-appointment-faculty/lingjia-liu.html</v>
      </c>
      <c r="D142" s="4" t="s">
        <v>1135</v>
      </c>
      <c r="E142" s="4" t="s">
        <v>2087</v>
      </c>
      <c r="F142" s="4" t="s">
        <v>2088</v>
      </c>
      <c r="G142" s="4" t="s">
        <v>2087</v>
      </c>
      <c r="H142" s="4" t="s">
        <v>2087</v>
      </c>
      <c r="I142" s="4" t="s">
        <v>2087</v>
      </c>
      <c r="J142" s="4" t="s">
        <v>2088</v>
      </c>
      <c r="K142" s="4" t="s">
        <v>2087</v>
      </c>
      <c r="L142" s="4"/>
    </row>
    <row r="143" ht="15.75" customHeight="1">
      <c r="A143" s="6" t="s">
        <v>1138</v>
      </c>
      <c r="B143" s="6" t="s">
        <v>1139</v>
      </c>
      <c r="C143" s="7" t="str">
        <f>HYPERLINK("https://website.cs.vt.edu/people/faculty/courtesy-appointment-faculty/mingi-jeong.html","https://website.cs.vt.edu/people/faculty/courtesy-appointment-faculty/mingi-jeong.html")</f>
        <v>https://website.cs.vt.edu/people/faculty/courtesy-appointment-faculty/mingi-jeong.html</v>
      </c>
      <c r="D143" s="6" t="s">
        <v>1140</v>
      </c>
      <c r="E143" s="6" t="s">
        <v>2087</v>
      </c>
      <c r="F143" s="6" t="s">
        <v>2088</v>
      </c>
      <c r="G143" s="6" t="s">
        <v>2087</v>
      </c>
      <c r="H143" s="6" t="s">
        <v>2087</v>
      </c>
      <c r="I143" s="6" t="s">
        <v>2087</v>
      </c>
      <c r="J143" s="6" t="s">
        <v>2088</v>
      </c>
      <c r="K143" s="6" t="s">
        <v>2087</v>
      </c>
      <c r="L143" s="6"/>
    </row>
    <row r="144" ht="15.75" customHeight="1">
      <c r="A144" s="4" t="s">
        <v>1143</v>
      </c>
      <c r="B144" s="4" t="s">
        <v>1144</v>
      </c>
      <c r="C144" s="5" t="str">
        <f>HYPERLINK("https://website.cs.vt.edu/people/faculty/courtesy-appointment-faculty/myounghoon-philart-jeon.html","https://website.cs.vt.edu/people/faculty/courtesy-appointment-faculty/myounghoon-philart-jeon.html")</f>
        <v>https://website.cs.vt.edu/people/faculty/courtesy-appointment-faculty/myounghoon-philart-jeon.html</v>
      </c>
      <c r="D144" s="4" t="s">
        <v>1145</v>
      </c>
      <c r="E144" s="4" t="s">
        <v>2087</v>
      </c>
      <c r="F144" s="4" t="s">
        <v>2086</v>
      </c>
      <c r="G144" s="4" t="s">
        <v>2087</v>
      </c>
      <c r="H144" s="4" t="s">
        <v>2087</v>
      </c>
      <c r="I144" s="4" t="s">
        <v>2088</v>
      </c>
      <c r="J144" s="4" t="s">
        <v>2088</v>
      </c>
      <c r="K144" s="4" t="s">
        <v>2087</v>
      </c>
      <c r="L144" s="4"/>
    </row>
    <row r="145" ht="15.75" customHeight="1">
      <c r="A145" s="6" t="s">
        <v>1148</v>
      </c>
      <c r="B145" s="6" t="s">
        <v>1149</v>
      </c>
      <c r="C145" s="7" t="str">
        <f>HYPERLINK("https://website.cs.vt.edu/people/faculty/courtesy-appointment-faculty/ruoxi-jia.html","https://website.cs.vt.edu/people/faculty/courtesy-appointment-faculty/ruoxi-jia.html")</f>
        <v>https://website.cs.vt.edu/people/faculty/courtesy-appointment-faculty/ruoxi-jia.html</v>
      </c>
      <c r="D145" s="6" t="s">
        <v>1150</v>
      </c>
      <c r="E145" s="6" t="s">
        <v>2087</v>
      </c>
      <c r="F145" s="6" t="s">
        <v>2088</v>
      </c>
      <c r="G145" s="6" t="s">
        <v>2087</v>
      </c>
      <c r="H145" s="6" t="s">
        <v>2087</v>
      </c>
      <c r="I145" s="6" t="s">
        <v>2087</v>
      </c>
      <c r="J145" s="6" t="s">
        <v>2088</v>
      </c>
      <c r="K145" s="6" t="s">
        <v>2087</v>
      </c>
      <c r="L145" s="6"/>
    </row>
    <row r="146" ht="15.75" customHeight="1">
      <c r="A146" s="4" t="s">
        <v>1153</v>
      </c>
      <c r="B146" s="4" t="s">
        <v>1154</v>
      </c>
      <c r="C146" s="5" t="str">
        <f>HYPERLINK("https://website.cs.vt.edu/people/faculty/courtesy-appointment-faculty/scott-f-midkiff.html","https://website.cs.vt.edu/people/faculty/courtesy-appointment-faculty/scott-f-midkiff.html")</f>
        <v>https://website.cs.vt.edu/people/faculty/courtesy-appointment-faculty/scott-f-midkiff.html</v>
      </c>
      <c r="D146" s="4" t="s">
        <v>1155</v>
      </c>
      <c r="E146" s="4" t="s">
        <v>2087</v>
      </c>
      <c r="F146" s="4" t="s">
        <v>2088</v>
      </c>
      <c r="G146" s="4" t="s">
        <v>2087</v>
      </c>
      <c r="H146" s="4" t="s">
        <v>2087</v>
      </c>
      <c r="I146" s="4" t="s">
        <v>2087</v>
      </c>
      <c r="J146" s="4" t="s">
        <v>2088</v>
      </c>
      <c r="K146" s="4" t="s">
        <v>2087</v>
      </c>
      <c r="L146" s="4"/>
    </row>
    <row r="147" ht="15.75" customHeight="1">
      <c r="A147" s="6" t="s">
        <v>1158</v>
      </c>
      <c r="B147" s="6" t="s">
        <v>1159</v>
      </c>
      <c r="C147" s="7" t="str">
        <f>HYPERLINK("https://website.cs.vt.edu/people/faculty/courtesy-appointment-faculty/simon-stepputtis.html","https://website.cs.vt.edu/people/faculty/courtesy-appointment-faculty/simon-stepputtis.html")</f>
        <v>https://website.cs.vt.edu/people/faculty/courtesy-appointment-faculty/simon-stepputtis.html</v>
      </c>
      <c r="D147" s="6" t="s">
        <v>1160</v>
      </c>
      <c r="E147" s="6" t="s">
        <v>2087</v>
      </c>
      <c r="F147" s="6" t="s">
        <v>2088</v>
      </c>
      <c r="G147" s="6" t="s">
        <v>2087</v>
      </c>
      <c r="H147" s="6" t="s">
        <v>2087</v>
      </c>
      <c r="I147" s="6" t="s">
        <v>2087</v>
      </c>
      <c r="J147" s="6" t="s">
        <v>2086</v>
      </c>
      <c r="K147" s="6" t="s">
        <v>2087</v>
      </c>
      <c r="L147" s="6"/>
    </row>
    <row r="148" ht="15.75" customHeight="1">
      <c r="A148" s="4" t="s">
        <v>1163</v>
      </c>
      <c r="B148" s="4" t="s">
        <v>1164</v>
      </c>
      <c r="C148" s="5" t="str">
        <f>HYPERLINK("https://website.cs.vt.edu/people/faculty/courtesy-appointment-faculty/song-li.html","https://website.cs.vt.edu/people/faculty/courtesy-appointment-faculty/song-li.html")</f>
        <v>https://website.cs.vt.edu/people/faculty/courtesy-appointment-faculty/song-li.html</v>
      </c>
      <c r="D148" s="4" t="s">
        <v>1165</v>
      </c>
      <c r="E148" s="4" t="s">
        <v>2087</v>
      </c>
      <c r="F148" s="4" t="s">
        <v>2088</v>
      </c>
      <c r="G148" s="4" t="s">
        <v>2087</v>
      </c>
      <c r="H148" s="4" t="s">
        <v>2087</v>
      </c>
      <c r="I148" s="4" t="s">
        <v>2087</v>
      </c>
      <c r="J148" s="4" t="s">
        <v>2088</v>
      </c>
      <c r="K148" s="4" t="s">
        <v>2087</v>
      </c>
      <c r="L148" s="4"/>
    </row>
    <row r="149" ht="15.75" customHeight="1">
      <c r="A149" s="6" t="s">
        <v>1168</v>
      </c>
      <c r="B149" s="6" t="s">
        <v>1169</v>
      </c>
      <c r="C149" s="7" t="str">
        <f>HYPERLINK("https://website.cs.vt.edu/people/faculty/courtesy-appointment-faculty/thomas-hou.html","https://website.cs.vt.edu/people/faculty/courtesy-appointment-faculty/thomas-hou.html")</f>
        <v>https://website.cs.vt.edu/people/faculty/courtesy-appointment-faculty/thomas-hou.html</v>
      </c>
      <c r="D149" s="6" t="s">
        <v>1170</v>
      </c>
      <c r="E149" s="6" t="s">
        <v>2087</v>
      </c>
      <c r="F149" s="6" t="s">
        <v>2088</v>
      </c>
      <c r="G149" s="6" t="s">
        <v>2087</v>
      </c>
      <c r="H149" s="6" t="s">
        <v>2087</v>
      </c>
      <c r="I149" s="6" t="s">
        <v>2087</v>
      </c>
      <c r="J149" s="6" t="s">
        <v>2088</v>
      </c>
      <c r="K149" s="6" t="s">
        <v>2087</v>
      </c>
      <c r="L149" s="6"/>
    </row>
    <row r="150" ht="15.75" customHeight="1">
      <c r="A150" s="4" t="s">
        <v>1173</v>
      </c>
      <c r="B150" s="4" t="s">
        <v>1174</v>
      </c>
      <c r="C150" s="5" t="str">
        <f>HYPERLINK("https://website.cs.vt.edu/people/faculty/courtesy-appointment-faculty/thomas-l-martin.html","https://website.cs.vt.edu/people/faculty/courtesy-appointment-faculty/thomas-l-martin.html")</f>
        <v>https://website.cs.vt.edu/people/faculty/courtesy-appointment-faculty/thomas-l-martin.html</v>
      </c>
      <c r="D150" s="4" t="s">
        <v>1175</v>
      </c>
      <c r="E150" s="4" t="s">
        <v>2087</v>
      </c>
      <c r="F150" s="4" t="s">
        <v>2088</v>
      </c>
      <c r="G150" s="4" t="s">
        <v>2087</v>
      </c>
      <c r="H150" s="4" t="s">
        <v>2087</v>
      </c>
      <c r="I150" s="4" t="s">
        <v>2087</v>
      </c>
      <c r="J150" s="4" t="s">
        <v>2088</v>
      </c>
      <c r="K150" s="4" t="s">
        <v>2087</v>
      </c>
      <c r="L150" s="4"/>
    </row>
    <row r="151" ht="15.75" customHeight="1">
      <c r="A151" s="6" t="s">
        <v>1178</v>
      </c>
      <c r="B151" s="6" t="s">
        <v>1179</v>
      </c>
      <c r="C151" s="7" t="str">
        <f>HYPERLINK("https://website.cs.vt.edu/people/faculty/courtesy-appointment-faculty/walid-saad.html","https://website.cs.vt.edu/people/faculty/courtesy-appointment-faculty/walid-saad.html")</f>
        <v>https://website.cs.vt.edu/people/faculty/courtesy-appointment-faculty/walid-saad.html</v>
      </c>
      <c r="D151" s="6" t="s">
        <v>1180</v>
      </c>
      <c r="E151" s="6" t="s">
        <v>2087</v>
      </c>
      <c r="F151" s="6" t="s">
        <v>2088</v>
      </c>
      <c r="G151" s="6" t="s">
        <v>2087</v>
      </c>
      <c r="H151" s="6" t="s">
        <v>2087</v>
      </c>
      <c r="I151" s="6" t="s">
        <v>2087</v>
      </c>
      <c r="J151" s="6" t="s">
        <v>2088</v>
      </c>
      <c r="K151" s="6" t="s">
        <v>2087</v>
      </c>
      <c r="L151" s="6"/>
    </row>
    <row r="152" ht="15.75" customHeight="1">
      <c r="A152" s="4" t="s">
        <v>767</v>
      </c>
      <c r="B152" s="4" t="s">
        <v>768</v>
      </c>
      <c r="C152" s="5" t="str">
        <f>HYPERLINK("https://website.cs.vt.edu/people/faculty/dan-dunlap.html","https://website.cs.vt.edu/people/faculty/dan-dunlap.html")</f>
        <v>https://website.cs.vt.edu/people/faculty/dan-dunlap.html</v>
      </c>
      <c r="D152" s="4" t="s">
        <v>769</v>
      </c>
      <c r="E152" s="4" t="s">
        <v>2087</v>
      </c>
      <c r="F152" s="4" t="s">
        <v>2088</v>
      </c>
      <c r="G152" s="4" t="s">
        <v>2087</v>
      </c>
      <c r="H152" s="4" t="s">
        <v>2087</v>
      </c>
      <c r="I152" s="4" t="s">
        <v>2088</v>
      </c>
      <c r="J152" s="4" t="s">
        <v>2088</v>
      </c>
      <c r="K152" s="4" t="s">
        <v>2087</v>
      </c>
      <c r="L152" s="4"/>
    </row>
    <row r="153" ht="15.75" customHeight="1">
      <c r="A153" s="6" t="s">
        <v>772</v>
      </c>
      <c r="B153" s="6" t="s">
        <v>773</v>
      </c>
      <c r="C153" s="7" t="str">
        <f>HYPERLINK("https://website.cs.vt.edu/people/faculty/dan-williams.html","https://website.cs.vt.edu/people/faculty/dan-williams.html")</f>
        <v>https://website.cs.vt.edu/people/faculty/dan-williams.html</v>
      </c>
      <c r="D153" s="6" t="s">
        <v>774</v>
      </c>
      <c r="E153" s="6" t="s">
        <v>2087</v>
      </c>
      <c r="F153" s="6" t="s">
        <v>2088</v>
      </c>
      <c r="G153" s="6" t="s">
        <v>2087</v>
      </c>
      <c r="H153" s="6" t="s">
        <v>2087</v>
      </c>
      <c r="I153" s="6" t="s">
        <v>2088</v>
      </c>
      <c r="J153" s="6" t="s">
        <v>2088</v>
      </c>
      <c r="K153" s="6" t="s">
        <v>2087</v>
      </c>
      <c r="L153" s="6"/>
    </row>
    <row r="154" ht="15.75" customHeight="1">
      <c r="A154" s="4" t="s">
        <v>777</v>
      </c>
      <c r="B154" s="4" t="s">
        <v>778</v>
      </c>
      <c r="C154" s="5" t="str">
        <f>HYPERLINK("https://website.cs.vt.edu/people/faculty/daphne-yao.html","https://website.cs.vt.edu/people/faculty/daphne-yao.html")</f>
        <v>https://website.cs.vt.edu/people/faculty/daphne-yao.html</v>
      </c>
      <c r="D154" s="4" t="s">
        <v>779</v>
      </c>
      <c r="E154" s="4" t="s">
        <v>2087</v>
      </c>
      <c r="F154" s="4" t="s">
        <v>2088</v>
      </c>
      <c r="G154" s="4" t="s">
        <v>2087</v>
      </c>
      <c r="H154" s="4" t="s">
        <v>2087</v>
      </c>
      <c r="I154" s="4" t="s">
        <v>2088</v>
      </c>
      <c r="J154" s="4" t="s">
        <v>2088</v>
      </c>
      <c r="K154" s="4" t="s">
        <v>2087</v>
      </c>
      <c r="L154" s="4"/>
    </row>
    <row r="155" ht="15.75" customHeight="1">
      <c r="A155" s="6" t="s">
        <v>782</v>
      </c>
      <c r="B155" s="6" t="s">
        <v>783</v>
      </c>
      <c r="C155" s="7" t="str">
        <f>HYPERLINK("https://website.cs.vt.edu/people/faculty/david-h-smith-iv.html","https://website.cs.vt.edu/people/faculty/david-h-smith-iv.html")</f>
        <v>https://website.cs.vt.edu/people/faculty/david-h-smith-iv.html</v>
      </c>
      <c r="D155" s="6" t="s">
        <v>784</v>
      </c>
      <c r="E155" s="6" t="s">
        <v>2087</v>
      </c>
      <c r="F155" s="6" t="s">
        <v>2088</v>
      </c>
      <c r="G155" s="6" t="s">
        <v>2087</v>
      </c>
      <c r="H155" s="6" t="s">
        <v>2087</v>
      </c>
      <c r="I155" s="6" t="s">
        <v>2088</v>
      </c>
      <c r="J155" s="6" t="s">
        <v>2088</v>
      </c>
      <c r="K155" s="6" t="s">
        <v>2087</v>
      </c>
      <c r="L155" s="6"/>
    </row>
    <row r="156" ht="15.75" customHeight="1">
      <c r="A156" s="4" t="s">
        <v>787</v>
      </c>
      <c r="B156" s="4" t="s">
        <v>788</v>
      </c>
      <c r="C156" s="5" t="str">
        <f>HYPERLINK("https://website.cs.vt.edu/people/faculty/david-mcpherson.html","https://website.cs.vt.edu/people/faculty/david-mcpherson.html")</f>
        <v>https://website.cs.vt.edu/people/faculty/david-mcpherson.html</v>
      </c>
      <c r="D156" s="4" t="s">
        <v>789</v>
      </c>
      <c r="E156" s="4" t="s">
        <v>2087</v>
      </c>
      <c r="F156" s="4" t="s">
        <v>2088</v>
      </c>
      <c r="G156" s="4" t="s">
        <v>2087</v>
      </c>
      <c r="H156" s="4" t="s">
        <v>2087</v>
      </c>
      <c r="I156" s="4" t="s">
        <v>2088</v>
      </c>
      <c r="J156" s="4" t="s">
        <v>2088</v>
      </c>
      <c r="K156" s="4" t="s">
        <v>2087</v>
      </c>
      <c r="L156" s="4"/>
    </row>
    <row r="157" ht="15.75" customHeight="1">
      <c r="A157" s="6" t="s">
        <v>792</v>
      </c>
      <c r="B157" s="6" t="s">
        <v>793</v>
      </c>
      <c r="C157" s="7" t="str">
        <f>HYPERLINK("https://website.cs.vt.edu/people/faculty/dawei-zhou.html","https://website.cs.vt.edu/people/faculty/dawei-zhou.html")</f>
        <v>https://website.cs.vt.edu/people/faculty/dawei-zhou.html</v>
      </c>
      <c r="D157" s="6" t="s">
        <v>794</v>
      </c>
      <c r="E157" s="6" t="s">
        <v>2087</v>
      </c>
      <c r="F157" s="6" t="s">
        <v>2088</v>
      </c>
      <c r="G157" s="6" t="s">
        <v>2087</v>
      </c>
      <c r="H157" s="6" t="s">
        <v>2087</v>
      </c>
      <c r="I157" s="6" t="s">
        <v>2088</v>
      </c>
      <c r="J157" s="6" t="s">
        <v>2088</v>
      </c>
      <c r="K157" s="6" t="s">
        <v>2087</v>
      </c>
      <c r="L157" s="6"/>
    </row>
    <row r="158" ht="15.75" customHeight="1">
      <c r="A158" s="4" t="s">
        <v>797</v>
      </c>
      <c r="B158" s="4" t="s">
        <v>798</v>
      </c>
      <c r="C158" s="5" t="str">
        <f>HYPERLINK("https://website.cs.vt.edu/people/faculty/debswapna-bhattacharya.html","https://website.cs.vt.edu/people/faculty/debswapna-bhattacharya.html")</f>
        <v>https://website.cs.vt.edu/people/faculty/debswapna-bhattacharya.html</v>
      </c>
      <c r="D158" s="4" t="s">
        <v>799</v>
      </c>
      <c r="E158" s="4" t="s">
        <v>2087</v>
      </c>
      <c r="F158" s="4" t="s">
        <v>2088</v>
      </c>
      <c r="G158" s="4" t="s">
        <v>2087</v>
      </c>
      <c r="H158" s="4" t="s">
        <v>2087</v>
      </c>
      <c r="I158" s="4" t="s">
        <v>2088</v>
      </c>
      <c r="J158" s="4" t="s">
        <v>2088</v>
      </c>
      <c r="K158" s="4" t="s">
        <v>2087</v>
      </c>
      <c r="L158" s="4"/>
    </row>
    <row r="159" ht="15.75" customHeight="1">
      <c r="A159" s="6" t="s">
        <v>802</v>
      </c>
      <c r="B159" s="6" t="s">
        <v>803</v>
      </c>
      <c r="C159" s="7" t="str">
        <f>HYPERLINK("https://website.cs.vt.edu/people/faculty/denis-gracanin.html","https://website.cs.vt.edu/people/faculty/denis-gracanin.html")</f>
        <v>https://website.cs.vt.edu/people/faculty/denis-gracanin.html</v>
      </c>
      <c r="D159" s="6" t="s">
        <v>804</v>
      </c>
      <c r="E159" s="6" t="s">
        <v>2087</v>
      </c>
      <c r="F159" s="6" t="s">
        <v>2088</v>
      </c>
      <c r="G159" s="6" t="s">
        <v>2087</v>
      </c>
      <c r="H159" s="6" t="s">
        <v>2088</v>
      </c>
      <c r="I159" s="6" t="s">
        <v>2088</v>
      </c>
      <c r="J159" s="6" t="s">
        <v>2088</v>
      </c>
      <c r="K159" s="6" t="s">
        <v>2087</v>
      </c>
      <c r="L159" s="6"/>
    </row>
    <row r="160" ht="15.75" customHeight="1">
      <c r="A160" s="4" t="s">
        <v>807</v>
      </c>
      <c r="B160" s="4" t="s">
        <v>808</v>
      </c>
      <c r="C160" s="5" t="str">
        <f>HYPERLINK("https://website.cs.vt.edu/people/faculty/dimitrios-nikolopoulos.html","https://website.cs.vt.edu/people/faculty/dimitrios-nikolopoulos.html")</f>
        <v>https://website.cs.vt.edu/people/faculty/dimitrios-nikolopoulos.html</v>
      </c>
      <c r="D160" s="4" t="s">
        <v>809</v>
      </c>
      <c r="E160" s="4" t="s">
        <v>2087</v>
      </c>
      <c r="F160" s="4" t="s">
        <v>2088</v>
      </c>
      <c r="G160" s="4" t="s">
        <v>2087</v>
      </c>
      <c r="H160" s="4" t="s">
        <v>2087</v>
      </c>
      <c r="I160" s="4" t="s">
        <v>2088</v>
      </c>
      <c r="J160" s="4" t="s">
        <v>2088</v>
      </c>
      <c r="K160" s="4" t="s">
        <v>2087</v>
      </c>
      <c r="L160" s="4"/>
    </row>
    <row r="161" ht="15.75" customHeight="1">
      <c r="A161" s="6" t="s">
        <v>812</v>
      </c>
      <c r="B161" s="6" t="s">
        <v>813</v>
      </c>
      <c r="C161" s="7" t="str">
        <f>HYPERLINK("https://website.cs.vt.edu/people/faculty/doug-bowman.html","https://website.cs.vt.edu/people/faculty/doug-bowman.html")</f>
        <v>https://website.cs.vt.edu/people/faculty/doug-bowman.html</v>
      </c>
      <c r="D161" s="6" t="s">
        <v>814</v>
      </c>
      <c r="E161" s="6" t="s">
        <v>2087</v>
      </c>
      <c r="F161" s="6" t="s">
        <v>2088</v>
      </c>
      <c r="G161" s="6" t="s">
        <v>2087</v>
      </c>
      <c r="H161" s="6" t="s">
        <v>2087</v>
      </c>
      <c r="I161" s="6" t="s">
        <v>2088</v>
      </c>
      <c r="J161" s="6" t="s">
        <v>2088</v>
      </c>
      <c r="K161" s="6" t="s">
        <v>2087</v>
      </c>
      <c r="L161" s="6"/>
    </row>
    <row r="162" ht="15.75" customHeight="1">
      <c r="A162" s="4" t="s">
        <v>817</v>
      </c>
      <c r="B162" s="4" t="s">
        <v>818</v>
      </c>
      <c r="C162" s="5" t="str">
        <f>HYPERLINK("https://website.cs.vt.edu/people/faculty/eli-tilevich.html","https://website.cs.vt.edu/people/faculty/eli-tilevich.html")</f>
        <v>https://website.cs.vt.edu/people/faculty/eli-tilevich.html</v>
      </c>
      <c r="D162" s="4" t="s">
        <v>819</v>
      </c>
      <c r="E162" s="4" t="s">
        <v>2087</v>
      </c>
      <c r="F162" s="4" t="s">
        <v>2088</v>
      </c>
      <c r="G162" s="4" t="s">
        <v>2087</v>
      </c>
      <c r="H162" s="4" t="s">
        <v>2088</v>
      </c>
      <c r="I162" s="4" t="s">
        <v>2088</v>
      </c>
      <c r="J162" s="4" t="s">
        <v>2088</v>
      </c>
      <c r="K162" s="4" t="s">
        <v>2087</v>
      </c>
      <c r="L162" s="4"/>
    </row>
    <row r="163" ht="15.75" customHeight="1">
      <c r="A163" s="6" t="s">
        <v>822</v>
      </c>
      <c r="B163" s="6" t="s">
        <v>823</v>
      </c>
      <c r="C163" s="7" t="str">
        <f>HYPERLINK("https://website.cs.vt.edu/people/faculty/eric-pauley.html","https://website.cs.vt.edu/people/faculty/eric-pauley.html")</f>
        <v>https://website.cs.vt.edu/people/faculty/eric-pauley.html</v>
      </c>
      <c r="D163" s="6" t="s">
        <v>824</v>
      </c>
      <c r="E163" s="6" t="s">
        <v>2087</v>
      </c>
      <c r="F163" s="6" t="s">
        <v>2088</v>
      </c>
      <c r="G163" s="6" t="s">
        <v>2087</v>
      </c>
      <c r="H163" s="6" t="s">
        <v>2087</v>
      </c>
      <c r="I163" s="6" t="s">
        <v>2088</v>
      </c>
      <c r="J163" s="6" t="s">
        <v>2088</v>
      </c>
      <c r="K163" s="6" t="s">
        <v>2087</v>
      </c>
      <c r="L163" s="6"/>
    </row>
    <row r="164" ht="15.75" customHeight="1">
      <c r="A164" s="4" t="s">
        <v>827</v>
      </c>
      <c r="B164" s="4" t="s">
        <v>828</v>
      </c>
      <c r="C164" s="5" t="str">
        <f>HYPERLINK("https://website.cs.vt.edu/people/faculty/erika-olimpiew.html","https://website.cs.vt.edu/people/faculty/erika-olimpiew.html")</f>
        <v>https://website.cs.vt.edu/people/faculty/erika-olimpiew.html</v>
      </c>
      <c r="D164" s="4" t="s">
        <v>829</v>
      </c>
      <c r="E164" s="4" t="s">
        <v>2087</v>
      </c>
      <c r="F164" s="4" t="s">
        <v>2088</v>
      </c>
      <c r="G164" s="4" t="s">
        <v>2087</v>
      </c>
      <c r="H164" s="4" t="s">
        <v>2087</v>
      </c>
      <c r="I164" s="4" t="s">
        <v>2088</v>
      </c>
      <c r="J164" s="4" t="s">
        <v>2088</v>
      </c>
      <c r="K164" s="4" t="s">
        <v>2087</v>
      </c>
      <c r="L164" s="4"/>
    </row>
    <row r="165" ht="15.75" customHeight="1">
      <c r="A165" s="6" t="s">
        <v>832</v>
      </c>
      <c r="B165" s="6" t="s">
        <v>833</v>
      </c>
      <c r="C165" s="7" t="str">
        <f>HYPERLINK("https://website.cs.vt.edu/people/faculty/eugenia-rho.html","https://website.cs.vt.edu/people/faculty/eugenia-rho.html")</f>
        <v>https://website.cs.vt.edu/people/faculty/eugenia-rho.html</v>
      </c>
      <c r="D165" s="6" t="s">
        <v>834</v>
      </c>
      <c r="E165" s="6" t="s">
        <v>2087</v>
      </c>
      <c r="F165" s="6" t="s">
        <v>2088</v>
      </c>
      <c r="G165" s="6" t="s">
        <v>2087</v>
      </c>
      <c r="H165" s="6" t="s">
        <v>2087</v>
      </c>
      <c r="I165" s="6" t="s">
        <v>2088</v>
      </c>
      <c r="J165" s="6" t="s">
        <v>2088</v>
      </c>
      <c r="K165" s="6" t="s">
        <v>2087</v>
      </c>
      <c r="L165" s="6"/>
    </row>
    <row r="166" ht="15.75" customHeight="1">
      <c r="A166" s="4" t="s">
        <v>837</v>
      </c>
      <c r="B166" s="4" t="s">
        <v>838</v>
      </c>
      <c r="C166" s="5" t="str">
        <f>HYPERLINK("https://website.cs.vt.edu/people/faculty/godmar-back.html","https://website.cs.vt.edu/people/faculty/godmar-back.html")</f>
        <v>https://website.cs.vt.edu/people/faculty/godmar-back.html</v>
      </c>
      <c r="D166" s="4" t="s">
        <v>839</v>
      </c>
      <c r="E166" s="4" t="s">
        <v>2087</v>
      </c>
      <c r="F166" s="4" t="s">
        <v>2088</v>
      </c>
      <c r="G166" s="4" t="s">
        <v>2087</v>
      </c>
      <c r="H166" s="4" t="s">
        <v>2087</v>
      </c>
      <c r="I166" s="4" t="s">
        <v>2088</v>
      </c>
      <c r="J166" s="4" t="s">
        <v>2088</v>
      </c>
      <c r="K166" s="4" t="s">
        <v>2087</v>
      </c>
      <c r="L166" s="4"/>
    </row>
    <row r="167" ht="15.75" customHeight="1">
      <c r="A167" s="6" t="s">
        <v>842</v>
      </c>
      <c r="B167" s="6" t="s">
        <v>843</v>
      </c>
      <c r="C167" s="7" t="str">
        <f>HYPERLINK("https://website.cs.vt.edu/people/faculty/greg-kulczycki.html","https://website.cs.vt.edu/people/faculty/greg-kulczycki.html")</f>
        <v>https://website.cs.vt.edu/people/faculty/greg-kulczycki.html</v>
      </c>
      <c r="D167" s="6" t="s">
        <v>844</v>
      </c>
      <c r="E167" s="6" t="s">
        <v>2087</v>
      </c>
      <c r="F167" s="6" t="s">
        <v>2088</v>
      </c>
      <c r="G167" s="6" t="s">
        <v>2087</v>
      </c>
      <c r="H167" s="6" t="s">
        <v>2087</v>
      </c>
      <c r="I167" s="6" t="s">
        <v>2088</v>
      </c>
      <c r="J167" s="6" t="s">
        <v>2088</v>
      </c>
      <c r="K167" s="6" t="s">
        <v>2087</v>
      </c>
      <c r="L167" s="6"/>
    </row>
    <row r="168" ht="15.75" customHeight="1">
      <c r="A168" s="4" t="s">
        <v>847</v>
      </c>
      <c r="B168" s="4" t="s">
        <v>848</v>
      </c>
      <c r="C168" s="5" t="str">
        <f>HYPERLINK("https://website.cs.vt.edu/people/faculty/heath-hillman.html","https://website.cs.vt.edu/people/faculty/heath-hillman.html")</f>
        <v>https://website.cs.vt.edu/people/faculty/heath-hillman.html</v>
      </c>
      <c r="D168" s="4" t="s">
        <v>849</v>
      </c>
      <c r="E168" s="4" t="s">
        <v>2087</v>
      </c>
      <c r="F168" s="4" t="s">
        <v>2088</v>
      </c>
      <c r="G168" s="4" t="s">
        <v>2087</v>
      </c>
      <c r="H168" s="4" t="s">
        <v>2087</v>
      </c>
      <c r="I168" s="4" t="s">
        <v>2088</v>
      </c>
      <c r="J168" s="4" t="s">
        <v>2088</v>
      </c>
      <c r="K168" s="4" t="s">
        <v>2087</v>
      </c>
      <c r="L168" s="4"/>
    </row>
    <row r="169" ht="15.75" customHeight="1">
      <c r="A169" s="6" t="s">
        <v>852</v>
      </c>
      <c r="B169" s="6" t="s">
        <v>853</v>
      </c>
      <c r="C169" s="7" t="str">
        <f>HYPERLINK("https://website.cs.vt.edu/people/faculty/hoda-eldardiry.html","https://website.cs.vt.edu/people/faculty/hoda-eldardiry.html")</f>
        <v>https://website.cs.vt.edu/people/faculty/hoda-eldardiry.html</v>
      </c>
      <c r="D169" s="6" t="s">
        <v>854</v>
      </c>
      <c r="E169" s="6" t="s">
        <v>2087</v>
      </c>
      <c r="F169" s="6" t="s">
        <v>2088</v>
      </c>
      <c r="G169" s="6" t="s">
        <v>2087</v>
      </c>
      <c r="H169" s="6" t="s">
        <v>2087</v>
      </c>
      <c r="I169" s="6" t="s">
        <v>2088</v>
      </c>
      <c r="J169" s="6" t="s">
        <v>2088</v>
      </c>
      <c r="K169" s="6" t="s">
        <v>2087</v>
      </c>
      <c r="L169" s="6"/>
    </row>
    <row r="170" ht="15.75" customHeight="1">
      <c r="A170" s="4" t="s">
        <v>857</v>
      </c>
      <c r="B170" s="4" t="s">
        <v>858</v>
      </c>
      <c r="C170" s="5" t="str">
        <f>HYPERLINK("https://website.cs.vt.edu/people/faculty/huaicheng-li.html","https://website.cs.vt.edu/people/faculty/huaicheng-li.html")</f>
        <v>https://website.cs.vt.edu/people/faculty/huaicheng-li.html</v>
      </c>
      <c r="D170" s="4" t="s">
        <v>859</v>
      </c>
      <c r="E170" s="4" t="s">
        <v>2087</v>
      </c>
      <c r="F170" s="4" t="s">
        <v>2088</v>
      </c>
      <c r="G170" s="4" t="s">
        <v>2087</v>
      </c>
      <c r="H170" s="4" t="s">
        <v>2087</v>
      </c>
      <c r="I170" s="4" t="s">
        <v>2088</v>
      </c>
      <c r="J170" s="4" t="s">
        <v>2088</v>
      </c>
      <c r="K170" s="4" t="s">
        <v>2087</v>
      </c>
      <c r="L170" s="4"/>
    </row>
    <row r="171" ht="15.75" customHeight="1">
      <c r="A171" s="6" t="s">
        <v>862</v>
      </c>
      <c r="B171" s="6" t="s">
        <v>863</v>
      </c>
      <c r="C171" s="7" t="str">
        <f>HYPERLINK("https://website.cs.vt.edu/people/faculty/ihudiya-finda-williams.html","https://website.cs.vt.edu/people/faculty/ihudiya-finda-williams.html")</f>
        <v>https://website.cs.vt.edu/people/faculty/ihudiya-finda-williams.html</v>
      </c>
      <c r="D171" s="6" t="s">
        <v>864</v>
      </c>
      <c r="E171" s="6" t="s">
        <v>2087</v>
      </c>
      <c r="F171" s="6" t="s">
        <v>2088</v>
      </c>
      <c r="G171" s="6" t="s">
        <v>2087</v>
      </c>
      <c r="H171" s="6" t="s">
        <v>2087</v>
      </c>
      <c r="I171" s="6" t="s">
        <v>2088</v>
      </c>
      <c r="J171" s="6" t="s">
        <v>2088</v>
      </c>
      <c r="K171" s="6" t="s">
        <v>2087</v>
      </c>
      <c r="L171" s="6"/>
    </row>
    <row r="172" ht="15.75" customHeight="1">
      <c r="A172" s="4" t="s">
        <v>867</v>
      </c>
      <c r="B172" s="4" t="s">
        <v>868</v>
      </c>
      <c r="C172" s="5" t="str">
        <f>HYPERLINK("https://website.cs.vt.edu/people/faculty/jamie-sikora.html","https://website.cs.vt.edu/people/faculty/jamie-sikora.html")</f>
        <v>https://website.cs.vt.edu/people/faculty/jamie-sikora.html</v>
      </c>
      <c r="D172" s="4" t="s">
        <v>869</v>
      </c>
      <c r="E172" s="4" t="s">
        <v>2087</v>
      </c>
      <c r="F172" s="4" t="s">
        <v>2088</v>
      </c>
      <c r="G172" s="4" t="s">
        <v>2087</v>
      </c>
      <c r="H172" s="4" t="s">
        <v>2088</v>
      </c>
      <c r="I172" s="4" t="s">
        <v>2088</v>
      </c>
      <c r="J172" s="4" t="s">
        <v>2088</v>
      </c>
      <c r="K172" s="4" t="s">
        <v>2087</v>
      </c>
      <c r="L172" s="4"/>
    </row>
    <row r="173" ht="15.75" customHeight="1">
      <c r="A173" s="6" t="s">
        <v>872</v>
      </c>
      <c r="B173" s="6" t="s">
        <v>873</v>
      </c>
      <c r="C173" s="7" t="str">
        <f>HYPERLINK("https://website.cs.vt.edu/people/faculty/jiaming-cui.html","https://website.cs.vt.edu/people/faculty/jiaming-cui.html")</f>
        <v>https://website.cs.vt.edu/people/faculty/jiaming-cui.html</v>
      </c>
      <c r="D173" s="6" t="s">
        <v>874</v>
      </c>
      <c r="E173" s="6" t="s">
        <v>2087</v>
      </c>
      <c r="F173" s="6" t="s">
        <v>2088</v>
      </c>
      <c r="G173" s="6" t="s">
        <v>2087</v>
      </c>
      <c r="H173" s="6" t="s">
        <v>2087</v>
      </c>
      <c r="I173" s="6" t="s">
        <v>2088</v>
      </c>
      <c r="J173" s="6" t="s">
        <v>2088</v>
      </c>
      <c r="K173" s="6" t="s">
        <v>2087</v>
      </c>
      <c r="L173" s="6"/>
    </row>
    <row r="174" ht="15.75" customHeight="1">
      <c r="A174" s="4" t="s">
        <v>877</v>
      </c>
      <c r="B174" s="4" t="s">
        <v>878</v>
      </c>
      <c r="C174" s="5" t="str">
        <f>HYPERLINK("https://website.cs.vt.edu/people/faculty/jin-hee-cho.html","https://website.cs.vt.edu/people/faculty/jin-hee-cho.html")</f>
        <v>https://website.cs.vt.edu/people/faculty/jin-hee-cho.html</v>
      </c>
      <c r="D174" s="4" t="s">
        <v>879</v>
      </c>
      <c r="E174" s="4" t="s">
        <v>2087</v>
      </c>
      <c r="F174" s="4" t="s">
        <v>2088</v>
      </c>
      <c r="G174" s="4" t="s">
        <v>2087</v>
      </c>
      <c r="H174" s="4" t="s">
        <v>2087</v>
      </c>
      <c r="I174" s="4" t="s">
        <v>2088</v>
      </c>
      <c r="J174" s="4" t="s">
        <v>2088</v>
      </c>
      <c r="K174" s="4" t="s">
        <v>2087</v>
      </c>
      <c r="L174" s="4"/>
    </row>
    <row r="175" ht="15.75" customHeight="1">
      <c r="A175" s="6" t="s">
        <v>882</v>
      </c>
      <c r="B175" s="6" t="s">
        <v>883</v>
      </c>
      <c r="C175" s="7" t="str">
        <f>HYPERLINK("https://website.cs.vt.edu/people/faculty/kirk-cameron.html","https://website.cs.vt.edu/people/faculty/kirk-cameron.html")</f>
        <v>https://website.cs.vt.edu/people/faculty/kirk-cameron.html</v>
      </c>
      <c r="D175" s="6" t="s">
        <v>884</v>
      </c>
      <c r="E175" s="6" t="s">
        <v>2087</v>
      </c>
      <c r="F175" s="6" t="s">
        <v>2088</v>
      </c>
      <c r="G175" s="6" t="s">
        <v>2087</v>
      </c>
      <c r="H175" s="6" t="s">
        <v>2088</v>
      </c>
      <c r="I175" s="6" t="s">
        <v>2088</v>
      </c>
      <c r="J175" s="6" t="s">
        <v>2088</v>
      </c>
      <c r="K175" s="6" t="s">
        <v>2087</v>
      </c>
      <c r="L175" s="6"/>
    </row>
    <row r="176" ht="15.75" customHeight="1">
      <c r="A176" s="4" t="s">
        <v>887</v>
      </c>
      <c r="B176" s="4" t="s">
        <v>888</v>
      </c>
      <c r="C176" s="5" t="str">
        <f>HYPERLINK("https://website.cs.vt.edu/people/faculty/kirshanthan-sundararajah.html","https://website.cs.vt.edu/people/faculty/kirshanthan-sundararajah.html")</f>
        <v>https://website.cs.vt.edu/people/faculty/kirshanthan-sundararajah.html</v>
      </c>
      <c r="D176" s="4" t="s">
        <v>889</v>
      </c>
      <c r="E176" s="4" t="s">
        <v>2087</v>
      </c>
      <c r="F176" s="4" t="s">
        <v>2088</v>
      </c>
      <c r="G176" s="4" t="s">
        <v>2087</v>
      </c>
      <c r="H176" s="4" t="s">
        <v>2087</v>
      </c>
      <c r="I176" s="4" t="s">
        <v>2088</v>
      </c>
      <c r="J176" s="4" t="s">
        <v>2088</v>
      </c>
      <c r="K176" s="4" t="s">
        <v>2087</v>
      </c>
      <c r="L176" s="4"/>
    </row>
    <row r="177" ht="15.75" customHeight="1">
      <c r="A177" s="6" t="s">
        <v>892</v>
      </c>
      <c r="B177" s="6" t="s">
        <v>893</v>
      </c>
      <c r="C177" s="7" t="str">
        <f>HYPERLINK("https://website.cs.vt.edu/people/faculty/kirsten-e-richards.html","https://website.cs.vt.edu/people/faculty/kirsten-e-richards.html")</f>
        <v>https://website.cs.vt.edu/people/faculty/kirsten-e-richards.html</v>
      </c>
      <c r="D177" s="6" t="s">
        <v>894</v>
      </c>
      <c r="E177" s="6" t="s">
        <v>2087</v>
      </c>
      <c r="F177" s="6" t="s">
        <v>2088</v>
      </c>
      <c r="G177" s="6" t="s">
        <v>2087</v>
      </c>
      <c r="H177" s="6" t="s">
        <v>2087</v>
      </c>
      <c r="I177" s="6" t="s">
        <v>2088</v>
      </c>
      <c r="J177" s="6" t="s">
        <v>2088</v>
      </c>
      <c r="K177" s="6" t="s">
        <v>2087</v>
      </c>
      <c r="L177" s="6"/>
    </row>
    <row r="178" ht="15.75" customHeight="1">
      <c r="A178" s="4" t="s">
        <v>897</v>
      </c>
      <c r="B178" s="4" t="s">
        <v>898</v>
      </c>
      <c r="C178" s="5" t="str">
        <f>HYPERLINK("https://website.cs.vt.edu/people/faculty/kurt-luther.html","https://website.cs.vt.edu/people/faculty/kurt-luther.html")</f>
        <v>https://website.cs.vt.edu/people/faculty/kurt-luther.html</v>
      </c>
      <c r="D178" s="4" t="s">
        <v>899</v>
      </c>
      <c r="E178" s="4" t="s">
        <v>2087</v>
      </c>
      <c r="F178" s="4" t="s">
        <v>2088</v>
      </c>
      <c r="G178" s="4" t="s">
        <v>2087</v>
      </c>
      <c r="H178" s="4" t="s">
        <v>2087</v>
      </c>
      <c r="I178" s="4" t="s">
        <v>2088</v>
      </c>
      <c r="J178" s="4" t="s">
        <v>2088</v>
      </c>
      <c r="K178" s="4" t="s">
        <v>2087</v>
      </c>
      <c r="L178" s="4"/>
    </row>
    <row r="179" ht="15.75" customHeight="1">
      <c r="A179" s="6" t="s">
        <v>902</v>
      </c>
      <c r="B179" s="6" t="s">
        <v>903</v>
      </c>
      <c r="C179" s="7" t="str">
        <f>HYPERLINK("https://website.cs.vt.edu/people/faculty/liqing-zhang.html","https://website.cs.vt.edu/people/faculty/liqing-zhang.html")</f>
        <v>https://website.cs.vt.edu/people/faculty/liqing-zhang.html</v>
      </c>
      <c r="D179" s="6" t="s">
        <v>904</v>
      </c>
      <c r="E179" s="6" t="s">
        <v>2087</v>
      </c>
      <c r="F179" s="6" t="s">
        <v>2088</v>
      </c>
      <c r="G179" s="6" t="s">
        <v>2087</v>
      </c>
      <c r="H179" s="6" t="s">
        <v>2087</v>
      </c>
      <c r="I179" s="6" t="s">
        <v>2088</v>
      </c>
      <c r="J179" s="6" t="s">
        <v>2088</v>
      </c>
      <c r="K179" s="6" t="s">
        <v>2087</v>
      </c>
      <c r="L179" s="6"/>
    </row>
    <row r="180" ht="15.75" customHeight="1">
      <c r="A180" s="4" t="s">
        <v>907</v>
      </c>
      <c r="B180" s="4" t="s">
        <v>908</v>
      </c>
      <c r="C180" s="5" t="str">
        <f>HYPERLINK("https://website.cs.vt.edu/people/faculty/margaret-ellis.html","https://website.cs.vt.edu/people/faculty/margaret-ellis.html")</f>
        <v>https://website.cs.vt.edu/people/faculty/margaret-ellis.html</v>
      </c>
      <c r="D180" s="4" t="s">
        <v>909</v>
      </c>
      <c r="E180" s="4" t="s">
        <v>2087</v>
      </c>
      <c r="F180" s="4" t="s">
        <v>2088</v>
      </c>
      <c r="G180" s="4" t="s">
        <v>2087</v>
      </c>
      <c r="H180" s="4" t="s">
        <v>2087</v>
      </c>
      <c r="I180" s="4" t="s">
        <v>2088</v>
      </c>
      <c r="J180" s="4" t="s">
        <v>2088</v>
      </c>
      <c r="K180" s="4" t="s">
        <v>2087</v>
      </c>
      <c r="L180" s="4"/>
    </row>
    <row r="181" ht="15.75" customHeight="1">
      <c r="A181" s="6" t="s">
        <v>912</v>
      </c>
      <c r="B181" s="6" t="s">
        <v>913</v>
      </c>
      <c r="C181" s="7" t="str">
        <f>HYPERLINK("https://website.cs.vt.edu/people/faculty/matthew-hicks.html","https://website.cs.vt.edu/people/faculty/matthew-hicks.html")</f>
        <v>https://website.cs.vt.edu/people/faculty/matthew-hicks.html</v>
      </c>
      <c r="D181" s="6" t="s">
        <v>914</v>
      </c>
      <c r="E181" s="6" t="s">
        <v>2087</v>
      </c>
      <c r="F181" s="6" t="s">
        <v>2088</v>
      </c>
      <c r="G181" s="6" t="s">
        <v>2087</v>
      </c>
      <c r="H181" s="6" t="s">
        <v>2087</v>
      </c>
      <c r="I181" s="6" t="s">
        <v>2088</v>
      </c>
      <c r="J181" s="6" t="s">
        <v>2088</v>
      </c>
      <c r="K181" s="6" t="s">
        <v>2087</v>
      </c>
      <c r="L181" s="6"/>
    </row>
    <row r="182" ht="15.75" customHeight="1">
      <c r="A182" s="4" t="s">
        <v>917</v>
      </c>
      <c r="B182" s="4" t="s">
        <v>918</v>
      </c>
      <c r="C182" s="5" t="str">
        <f>HYPERLINK("https://website.cs.vt.edu/people/faculty/melissa-cameron.html","https://website.cs.vt.edu/people/faculty/melissa-cameron.html")</f>
        <v>https://website.cs.vt.edu/people/faculty/melissa-cameron.html</v>
      </c>
      <c r="D182" s="4" t="s">
        <v>919</v>
      </c>
      <c r="E182" s="4" t="s">
        <v>2087</v>
      </c>
      <c r="F182" s="4" t="s">
        <v>2087</v>
      </c>
      <c r="G182" s="4" t="s">
        <v>2087</v>
      </c>
      <c r="H182" s="4" t="s">
        <v>2087</v>
      </c>
      <c r="I182" s="4" t="s">
        <v>2088</v>
      </c>
      <c r="J182" s="4" t="s">
        <v>2088</v>
      </c>
      <c r="K182" s="4" t="s">
        <v>2087</v>
      </c>
      <c r="L182" s="4"/>
    </row>
    <row r="183" ht="15.75" customHeight="1">
      <c r="A183" s="6" t="s">
        <v>922</v>
      </c>
      <c r="B183" s="6" t="s">
        <v>923</v>
      </c>
      <c r="C183" s="7" t="str">
        <f>HYPERLINK("https://website.cs.vt.edu/people/faculty/mohammed-farghally.html","https://website.cs.vt.edu/people/faculty/mohammed-farghally.html")</f>
        <v>https://website.cs.vt.edu/people/faculty/mohammed-farghally.html</v>
      </c>
      <c r="D183" s="6" t="s">
        <v>924</v>
      </c>
      <c r="E183" s="6" t="s">
        <v>2087</v>
      </c>
      <c r="F183" s="6" t="s">
        <v>2088</v>
      </c>
      <c r="G183" s="6" t="s">
        <v>2087</v>
      </c>
      <c r="H183" s="6" t="s">
        <v>2087</v>
      </c>
      <c r="I183" s="6" t="s">
        <v>2088</v>
      </c>
      <c r="J183" s="6" t="s">
        <v>2088</v>
      </c>
      <c r="K183" s="6" t="s">
        <v>2087</v>
      </c>
      <c r="L183" s="6"/>
    </row>
    <row r="184" ht="15.75" customHeight="1">
      <c r="A184" s="4" t="s">
        <v>927</v>
      </c>
      <c r="B184" s="4" t="s">
        <v>928</v>
      </c>
      <c r="C184" s="5" t="str">
        <f>HYPERLINK("https://website.cs.vt.edu/people/faculty/mohammed-seyam.html","https://website.cs.vt.edu/people/faculty/mohammed-seyam.html")</f>
        <v>https://website.cs.vt.edu/people/faculty/mohammed-seyam.html</v>
      </c>
      <c r="D184" s="4" t="s">
        <v>929</v>
      </c>
      <c r="E184" s="4" t="s">
        <v>2087</v>
      </c>
      <c r="F184" s="4" t="s">
        <v>2088</v>
      </c>
      <c r="G184" s="4" t="s">
        <v>2087</v>
      </c>
      <c r="H184" s="4" t="s">
        <v>2087</v>
      </c>
      <c r="I184" s="4" t="s">
        <v>2088</v>
      </c>
      <c r="J184" s="4" t="s">
        <v>2088</v>
      </c>
      <c r="K184" s="4" t="s">
        <v>2087</v>
      </c>
      <c r="L184" s="4"/>
    </row>
    <row r="185" ht="15.75" customHeight="1">
      <c r="A185" s="6" t="s">
        <v>932</v>
      </c>
      <c r="B185" s="6" t="s">
        <v>933</v>
      </c>
      <c r="C185" s="7" t="str">
        <f>HYPERLINK("https://website.cs.vt.edu/people/faculty/muhammad-ali-gulzar.html","https://website.cs.vt.edu/people/faculty/muhammad-ali-gulzar.html")</f>
        <v>https://website.cs.vt.edu/people/faculty/muhammad-ali-gulzar.html</v>
      </c>
      <c r="D185" s="6" t="s">
        <v>934</v>
      </c>
      <c r="E185" s="6" t="s">
        <v>2087</v>
      </c>
      <c r="F185" s="6" t="s">
        <v>2088</v>
      </c>
      <c r="G185" s="6" t="s">
        <v>2087</v>
      </c>
      <c r="H185" s="6" t="s">
        <v>2087</v>
      </c>
      <c r="I185" s="6" t="s">
        <v>2088</v>
      </c>
      <c r="J185" s="6" t="s">
        <v>2088</v>
      </c>
      <c r="K185" s="6" t="s">
        <v>2087</v>
      </c>
      <c r="L185" s="6"/>
    </row>
    <row r="186" ht="15.75" customHeight="1">
      <c r="A186" s="4" t="s">
        <v>937</v>
      </c>
      <c r="B186" s="4" t="s">
        <v>938</v>
      </c>
      <c r="C186" s="5" t="str">
        <f>HYPERLINK("https://website.cs.vt.edu/people/faculty/murat-kantarcioglu.html","https://website.cs.vt.edu/people/faculty/murat-kantarcioglu.html")</f>
        <v>https://website.cs.vt.edu/people/faculty/murat-kantarcioglu.html</v>
      </c>
      <c r="D186" s="4" t="s">
        <v>939</v>
      </c>
      <c r="E186" s="4" t="s">
        <v>2087</v>
      </c>
      <c r="F186" s="4" t="s">
        <v>2088</v>
      </c>
      <c r="G186" s="4" t="s">
        <v>2087</v>
      </c>
      <c r="H186" s="4" t="s">
        <v>2087</v>
      </c>
      <c r="I186" s="4" t="s">
        <v>2088</v>
      </c>
      <c r="J186" s="4" t="s">
        <v>2088</v>
      </c>
      <c r="K186" s="4" t="s">
        <v>2087</v>
      </c>
      <c r="L186" s="4"/>
    </row>
    <row r="187" ht="15.75" customHeight="1">
      <c r="A187" s="6" t="s">
        <v>942</v>
      </c>
      <c r="B187" s="6" t="s">
        <v>943</v>
      </c>
      <c r="C187" s="7" t="str">
        <f>HYPERLINK("https://website.cs.vt.edu/people/faculty/na-ming.html","https://website.cs.vt.edu/people/faculty/na-ming.html")</f>
        <v>https://website.cs.vt.edu/people/faculty/na-ming.html</v>
      </c>
      <c r="D187" s="6" t="s">
        <v>944</v>
      </c>
      <c r="E187" s="6" t="s">
        <v>2087</v>
      </c>
      <c r="F187" s="6" t="s">
        <v>2088</v>
      </c>
      <c r="G187" s="6" t="s">
        <v>2087</v>
      </c>
      <c r="H187" s="6" t="s">
        <v>2087</v>
      </c>
      <c r="I187" s="6" t="s">
        <v>2088</v>
      </c>
      <c r="J187" s="6" t="s">
        <v>2088</v>
      </c>
      <c r="K187" s="6" t="s">
        <v>2087</v>
      </c>
      <c r="L187" s="6"/>
    </row>
    <row r="188" ht="15.75" customHeight="1">
      <c r="A188" s="4" t="s">
        <v>947</v>
      </c>
      <c r="B188" s="4" t="s">
        <v>948</v>
      </c>
      <c r="C188" s="5" t="str">
        <f>HYPERLINK("https://website.cs.vt.edu/people/faculty/naren-ramakrishnan.html","https://website.cs.vt.edu/people/faculty/naren-ramakrishnan.html")</f>
        <v>https://website.cs.vt.edu/people/faculty/naren-ramakrishnan.html</v>
      </c>
      <c r="D188" s="4" t="s">
        <v>949</v>
      </c>
      <c r="E188" s="4" t="s">
        <v>2087</v>
      </c>
      <c r="F188" s="4" t="s">
        <v>2088</v>
      </c>
      <c r="G188" s="4" t="s">
        <v>2087</v>
      </c>
      <c r="H188" s="4" t="s">
        <v>2087</v>
      </c>
      <c r="I188" s="4" t="s">
        <v>2088</v>
      </c>
      <c r="J188" s="4" t="s">
        <v>2088</v>
      </c>
      <c r="K188" s="4" t="s">
        <v>2087</v>
      </c>
      <c r="L188" s="4"/>
    </row>
    <row r="189" ht="15.75" customHeight="1">
      <c r="A189" s="6" t="s">
        <v>952</v>
      </c>
      <c r="B189" s="6" t="s">
        <v>953</v>
      </c>
      <c r="C189" s="7" t="str">
        <f>HYPERLINK("https://website.cs.vt.edu/people/faculty/onyeka-emebo.html","https://website.cs.vt.edu/people/faculty/onyeka-emebo.html")</f>
        <v>https://website.cs.vt.edu/people/faculty/onyeka-emebo.html</v>
      </c>
      <c r="D189" s="6" t="s">
        <v>954</v>
      </c>
      <c r="E189" s="6" t="s">
        <v>2087</v>
      </c>
      <c r="F189" s="6" t="s">
        <v>2088</v>
      </c>
      <c r="G189" s="6" t="s">
        <v>2087</v>
      </c>
      <c r="H189" s="6" t="s">
        <v>2087</v>
      </c>
      <c r="I189" s="6" t="s">
        <v>2088</v>
      </c>
      <c r="J189" s="6" t="s">
        <v>2088</v>
      </c>
      <c r="K189" s="6" t="s">
        <v>2087</v>
      </c>
      <c r="L189" s="6"/>
    </row>
    <row r="190" ht="15.75" customHeight="1">
      <c r="A190" s="4" t="s">
        <v>957</v>
      </c>
      <c r="B190" s="4" t="s">
        <v>958</v>
      </c>
      <c r="C190" s="5" t="str">
        <f>HYPERLINK("https://website.cs.vt.edu/people/faculty/osman-balci.html","https://website.cs.vt.edu/people/faculty/osman-balci.html")</f>
        <v>https://website.cs.vt.edu/people/faculty/osman-balci.html</v>
      </c>
      <c r="D190" s="4" t="s">
        <v>959</v>
      </c>
      <c r="E190" s="4" t="s">
        <v>2087</v>
      </c>
      <c r="F190" s="4" t="s">
        <v>2088</v>
      </c>
      <c r="G190" s="4" t="s">
        <v>2087</v>
      </c>
      <c r="H190" s="4" t="s">
        <v>2087</v>
      </c>
      <c r="I190" s="4" t="s">
        <v>2088</v>
      </c>
      <c r="J190" s="4" t="s">
        <v>2088</v>
      </c>
      <c r="K190" s="4" t="s">
        <v>2087</v>
      </c>
      <c r="L190" s="4"/>
    </row>
    <row r="191" ht="15.75" customHeight="1">
      <c r="A191" s="6" t="s">
        <v>962</v>
      </c>
      <c r="B191" s="6" t="s">
        <v>963</v>
      </c>
      <c r="C191" s="7" t="str">
        <f>HYPERLINK("https://website.cs.vt.edu/people/faculty/palash-sashittal.html","https://website.cs.vt.edu/people/faculty/palash-sashittal.html")</f>
        <v>https://website.cs.vt.edu/people/faculty/palash-sashittal.html</v>
      </c>
      <c r="D191" s="6" t="s">
        <v>964</v>
      </c>
      <c r="E191" s="6" t="s">
        <v>2087</v>
      </c>
      <c r="F191" s="6" t="s">
        <v>2088</v>
      </c>
      <c r="G191" s="6" t="s">
        <v>2087</v>
      </c>
      <c r="H191" s="6" t="s">
        <v>2087</v>
      </c>
      <c r="I191" s="6" t="s">
        <v>2088</v>
      </c>
      <c r="J191" s="6" t="s">
        <v>2088</v>
      </c>
      <c r="K191" s="6" t="s">
        <v>2087</v>
      </c>
      <c r="L191" s="6"/>
    </row>
    <row r="192" ht="15.75" customHeight="1">
      <c r="A192" s="4" t="s">
        <v>967</v>
      </c>
      <c r="B192" s="4" t="s">
        <v>968</v>
      </c>
      <c r="C192" s="5" t="str">
        <f>HYPERLINK("https://website.cs.vt.edu/people/faculty/patrick-sullivan.html","https://website.cs.vt.edu/people/faculty/patrick-sullivan.html")</f>
        <v>https://website.cs.vt.edu/people/faculty/patrick-sullivan.html</v>
      </c>
      <c r="D192" s="4" t="s">
        <v>969</v>
      </c>
      <c r="E192" s="4" t="s">
        <v>2087</v>
      </c>
      <c r="F192" s="4" t="s">
        <v>2088</v>
      </c>
      <c r="G192" s="4" t="s">
        <v>2087</v>
      </c>
      <c r="H192" s="4" t="s">
        <v>2087</v>
      </c>
      <c r="I192" s="4" t="s">
        <v>2088</v>
      </c>
      <c r="J192" s="4" t="s">
        <v>2088</v>
      </c>
      <c r="K192" s="4" t="s">
        <v>2087</v>
      </c>
      <c r="L192" s="4"/>
    </row>
    <row r="193" ht="15.75" customHeight="1">
      <c r="A193" s="6" t="s">
        <v>972</v>
      </c>
      <c r="B193" s="6" t="s">
        <v>973</v>
      </c>
      <c r="C193" s="7" t="str">
        <f>HYPERLINK("https://website.cs.vt.edu/people/faculty/peng-gao.html","https://website.cs.vt.edu/people/faculty/peng-gao.html")</f>
        <v>https://website.cs.vt.edu/people/faculty/peng-gao.html</v>
      </c>
      <c r="D193" s="6" t="s">
        <v>974</v>
      </c>
      <c r="E193" s="6" t="s">
        <v>2087</v>
      </c>
      <c r="F193" s="6" t="s">
        <v>2088</v>
      </c>
      <c r="G193" s="6" t="s">
        <v>2087</v>
      </c>
      <c r="H193" s="6" t="s">
        <v>2087</v>
      </c>
      <c r="I193" s="6" t="s">
        <v>2088</v>
      </c>
      <c r="J193" s="6" t="s">
        <v>2088</v>
      </c>
      <c r="K193" s="6" t="s">
        <v>2087</v>
      </c>
      <c r="L193" s="6"/>
    </row>
    <row r="194" ht="15.75" customHeight="1">
      <c r="A194" s="4" t="s">
        <v>977</v>
      </c>
      <c r="B194" s="4" t="s">
        <v>978</v>
      </c>
      <c r="C194" s="5" t="str">
        <f>HYPERLINK("https://website.cs.vt.edu/people/faculty/pinar-yanardag.html","https://website.cs.vt.edu/people/faculty/pinar-yanardag.html")</f>
        <v>https://website.cs.vt.edu/people/faculty/pinar-yanardag.html</v>
      </c>
      <c r="D194" s="4" t="s">
        <v>979</v>
      </c>
      <c r="E194" s="4" t="s">
        <v>2087</v>
      </c>
      <c r="F194" s="4" t="s">
        <v>2088</v>
      </c>
      <c r="G194" s="4" t="s">
        <v>2087</v>
      </c>
      <c r="H194" s="4" t="s">
        <v>2088</v>
      </c>
      <c r="I194" s="4" t="s">
        <v>2088</v>
      </c>
      <c r="J194" s="4" t="s">
        <v>2088</v>
      </c>
      <c r="K194" s="4" t="s">
        <v>2087</v>
      </c>
      <c r="L194" s="4"/>
    </row>
    <row r="195" ht="15.75" customHeight="1">
      <c r="A195" s="6" t="s">
        <v>982</v>
      </c>
      <c r="B195" s="6" t="s">
        <v>983</v>
      </c>
      <c r="C195" s="7" t="str">
        <f>HYPERLINK("https://website.cs.vt.edu/people/faculty/reza-jafari.html","https://website.cs.vt.edu/people/faculty/reza-jafari.html")</f>
        <v>https://website.cs.vt.edu/people/faculty/reza-jafari.html</v>
      </c>
      <c r="D195" s="6" t="s">
        <v>984</v>
      </c>
      <c r="E195" s="6" t="s">
        <v>2087</v>
      </c>
      <c r="F195" s="6" t="s">
        <v>2088</v>
      </c>
      <c r="G195" s="6" t="s">
        <v>2087</v>
      </c>
      <c r="H195" s="6" t="s">
        <v>2087</v>
      </c>
      <c r="I195" s="6" t="s">
        <v>2088</v>
      </c>
      <c r="J195" s="6" t="s">
        <v>2088</v>
      </c>
      <c r="K195" s="6" t="s">
        <v>2087</v>
      </c>
      <c r="L195" s="6"/>
    </row>
    <row r="196" ht="15.75" customHeight="1">
      <c r="A196" s="4" t="s">
        <v>987</v>
      </c>
      <c r="B196" s="4" t="s">
        <v>988</v>
      </c>
      <c r="C196" s="5" t="str">
        <f>HYPERLINK("https://website.cs.vt.edu/people/faculty/ryan-p-mcmahan.html","https://website.cs.vt.edu/people/faculty/ryan-p-mcmahan.html")</f>
        <v>https://website.cs.vt.edu/people/faculty/ryan-p-mcmahan.html</v>
      </c>
      <c r="D196" s="4" t="s">
        <v>989</v>
      </c>
      <c r="E196" s="4" t="s">
        <v>2087</v>
      </c>
      <c r="F196" s="4" t="s">
        <v>2088</v>
      </c>
      <c r="G196" s="4" t="s">
        <v>2087</v>
      </c>
      <c r="H196" s="4" t="s">
        <v>2087</v>
      </c>
      <c r="I196" s="4" t="s">
        <v>2088</v>
      </c>
      <c r="J196" s="4" t="s">
        <v>2088</v>
      </c>
      <c r="K196" s="4" t="s">
        <v>2087</v>
      </c>
      <c r="L196" s="4"/>
    </row>
    <row r="197" ht="15.75" customHeight="1">
      <c r="A197" s="6" t="s">
        <v>992</v>
      </c>
      <c r="B197" s="6" t="s">
        <v>993</v>
      </c>
      <c r="C197" s="7" t="str">
        <f>HYPERLINK("https://website.cs.vt.edu/people/faculty/saad-nizamani.html","https://website.cs.vt.edu/people/faculty/saad-nizamani.html")</f>
        <v>https://website.cs.vt.edu/people/faculty/saad-nizamani.html</v>
      </c>
      <c r="D197" s="6" t="s">
        <v>994</v>
      </c>
      <c r="E197" s="6" t="s">
        <v>2087</v>
      </c>
      <c r="F197" s="6" t="s">
        <v>2088</v>
      </c>
      <c r="G197" s="6" t="s">
        <v>2087</v>
      </c>
      <c r="H197" s="6" t="s">
        <v>2087</v>
      </c>
      <c r="I197" s="6" t="s">
        <v>2088</v>
      </c>
      <c r="J197" s="6" t="s">
        <v>2088</v>
      </c>
      <c r="K197" s="6" t="s">
        <v>2087</v>
      </c>
      <c r="L197" s="6"/>
    </row>
    <row r="198" ht="15.75" customHeight="1">
      <c r="A198" s="4" t="s">
        <v>997</v>
      </c>
      <c r="B198" s="4" t="s">
        <v>998</v>
      </c>
      <c r="C198" s="5" t="str">
        <f>HYPERLINK("https://website.cs.vt.edu/people/faculty/sally-hamouda.html","https://website.cs.vt.edu/people/faculty/sally-hamouda.html")</f>
        <v>https://website.cs.vt.edu/people/faculty/sally-hamouda.html</v>
      </c>
      <c r="D198" s="4" t="s">
        <v>999</v>
      </c>
      <c r="E198" s="4" t="s">
        <v>2087</v>
      </c>
      <c r="F198" s="4" t="s">
        <v>2088</v>
      </c>
      <c r="G198" s="4" t="s">
        <v>2087</v>
      </c>
      <c r="H198" s="4" t="s">
        <v>2087</v>
      </c>
      <c r="I198" s="4" t="s">
        <v>2088</v>
      </c>
      <c r="J198" s="4" t="s">
        <v>2088</v>
      </c>
      <c r="K198" s="4" t="s">
        <v>2087</v>
      </c>
      <c r="L198" s="4"/>
    </row>
    <row r="199" ht="15.75" customHeight="1">
      <c r="A199" s="6" t="s">
        <v>1002</v>
      </c>
      <c r="B199" s="6" t="s">
        <v>1003</v>
      </c>
      <c r="C199" s="7" t="str">
        <f>HYPERLINK("https://website.cs.vt.edu/people/faculty/sam-noh.html","https://website.cs.vt.edu/people/faculty/sam-noh.html")</f>
        <v>https://website.cs.vt.edu/people/faculty/sam-noh.html</v>
      </c>
      <c r="D199" s="6" t="s">
        <v>1004</v>
      </c>
      <c r="E199" s="6" t="s">
        <v>2087</v>
      </c>
      <c r="F199" s="6" t="s">
        <v>2088</v>
      </c>
      <c r="G199" s="6" t="s">
        <v>2087</v>
      </c>
      <c r="H199" s="6" t="s">
        <v>2087</v>
      </c>
      <c r="I199" s="6" t="s">
        <v>2088</v>
      </c>
      <c r="J199" s="6" t="s">
        <v>2088</v>
      </c>
      <c r="K199" s="6" t="s">
        <v>2087</v>
      </c>
      <c r="L199" s="6"/>
    </row>
    <row r="200" ht="15.75" customHeight="1">
      <c r="A200" s="4" t="s">
        <v>1007</v>
      </c>
      <c r="B200" s="4" t="s">
        <v>1008</v>
      </c>
      <c r="C200" s="5" t="str">
        <f>HYPERLINK("https://website.cs.vt.edu/people/faculty/sang-won-lee.html","https://website.cs.vt.edu/people/faculty/sang-won-lee.html")</f>
        <v>https://website.cs.vt.edu/people/faculty/sang-won-lee.html</v>
      </c>
      <c r="D200" s="4" t="s">
        <v>1009</v>
      </c>
      <c r="E200" s="4" t="s">
        <v>2087</v>
      </c>
      <c r="F200" s="4" t="s">
        <v>2088</v>
      </c>
      <c r="G200" s="4" t="s">
        <v>2087</v>
      </c>
      <c r="H200" s="4" t="s">
        <v>2087</v>
      </c>
      <c r="I200" s="4" t="s">
        <v>2088</v>
      </c>
      <c r="J200" s="4" t="s">
        <v>2088</v>
      </c>
      <c r="K200" s="4" t="s">
        <v>2087</v>
      </c>
      <c r="L200" s="4"/>
    </row>
    <row r="201" ht="15.75" customHeight="1">
      <c r="A201" s="6" t="s">
        <v>1012</v>
      </c>
      <c r="B201" s="6" t="s">
        <v>1013</v>
      </c>
      <c r="C201" s="7" t="str">
        <f>HYPERLINK("https://website.cs.vt.edu/people/faculty/sara-hooshangi.html","https://website.cs.vt.edu/people/faculty/sara-hooshangi.html")</f>
        <v>https://website.cs.vt.edu/people/faculty/sara-hooshangi.html</v>
      </c>
      <c r="D201" s="6" t="s">
        <v>1014</v>
      </c>
      <c r="E201" s="6" t="s">
        <v>2087</v>
      </c>
      <c r="F201" s="6" t="s">
        <v>2088</v>
      </c>
      <c r="G201" s="6" t="s">
        <v>2087</v>
      </c>
      <c r="H201" s="6" t="s">
        <v>2087</v>
      </c>
      <c r="I201" s="6" t="s">
        <v>2088</v>
      </c>
      <c r="J201" s="6" t="s">
        <v>2088</v>
      </c>
      <c r="K201" s="6" t="s">
        <v>2087</v>
      </c>
      <c r="L201" s="6"/>
    </row>
    <row r="202" ht="15.75" customHeight="1">
      <c r="A202" s="4" t="s">
        <v>1017</v>
      </c>
      <c r="B202" s="4" t="s">
        <v>1018</v>
      </c>
      <c r="C202" s="5" t="str">
        <f>HYPERLINK("https://website.cs.vt.edu/people/faculty/scott-mccrickard.html","https://website.cs.vt.edu/people/faculty/scott-mccrickard.html")</f>
        <v>https://website.cs.vt.edu/people/faculty/scott-mccrickard.html</v>
      </c>
      <c r="D202" s="4" t="s">
        <v>1019</v>
      </c>
      <c r="E202" s="4" t="s">
        <v>2087</v>
      </c>
      <c r="F202" s="4" t="s">
        <v>2088</v>
      </c>
      <c r="G202" s="4" t="s">
        <v>2087</v>
      </c>
      <c r="H202" s="4" t="s">
        <v>2087</v>
      </c>
      <c r="I202" s="4" t="s">
        <v>2088</v>
      </c>
      <c r="J202" s="4" t="s">
        <v>2088</v>
      </c>
      <c r="K202" s="4" t="s">
        <v>2087</v>
      </c>
      <c r="L202" s="4"/>
    </row>
    <row r="203" ht="15.75" customHeight="1">
      <c r="A203" s="6" t="s">
        <v>1022</v>
      </c>
      <c r="B203" s="6" t="s">
        <v>1023</v>
      </c>
      <c r="C203" s="7" t="str">
        <f>HYPERLINK("https://website.cs.vt.edu/people/faculty/sehrish-basir.html","https://website.cs.vt.edu/people/faculty/sehrish-basir.html")</f>
        <v>https://website.cs.vt.edu/people/faculty/sehrish-basir.html</v>
      </c>
      <c r="D203" s="6" t="s">
        <v>1024</v>
      </c>
      <c r="E203" s="6" t="s">
        <v>2087</v>
      </c>
      <c r="F203" s="6" t="s">
        <v>2088</v>
      </c>
      <c r="G203" s="6" t="s">
        <v>2087</v>
      </c>
      <c r="H203" s="6" t="s">
        <v>2087</v>
      </c>
      <c r="I203" s="6" t="s">
        <v>2088</v>
      </c>
      <c r="J203" s="6" t="s">
        <v>2088</v>
      </c>
      <c r="K203" s="6" t="s">
        <v>2087</v>
      </c>
      <c r="L203" s="6"/>
    </row>
    <row r="204" ht="15.75" customHeight="1">
      <c r="A204" s="4" t="s">
        <v>1027</v>
      </c>
      <c r="B204" s="4" t="s">
        <v>1028</v>
      </c>
      <c r="C204" s="5" t="str">
        <f>HYPERLINK("https://website.cs.vt.edu/people/faculty/shaddi-hasan.html","https://website.cs.vt.edu/people/faculty/shaddi-hasan.html")</f>
        <v>https://website.cs.vt.edu/people/faculty/shaddi-hasan.html</v>
      </c>
      <c r="D204" s="4" t="s">
        <v>1029</v>
      </c>
      <c r="E204" s="4" t="s">
        <v>2087</v>
      </c>
      <c r="F204" s="4" t="s">
        <v>2088</v>
      </c>
      <c r="G204" s="4" t="s">
        <v>2087</v>
      </c>
      <c r="H204" s="4" t="s">
        <v>2087</v>
      </c>
      <c r="I204" s="4" t="s">
        <v>2088</v>
      </c>
      <c r="J204" s="4" t="s">
        <v>2088</v>
      </c>
      <c r="K204" s="4" t="s">
        <v>2087</v>
      </c>
      <c r="L204" s="4"/>
    </row>
    <row r="205" ht="15.75" customHeight="1">
      <c r="A205" s="6" t="s">
        <v>1032</v>
      </c>
      <c r="B205" s="6" t="s">
        <v>1033</v>
      </c>
      <c r="C205" s="7" t="str">
        <f>HYPERLINK("https://website.cs.vt.edu/people/faculty/shengwei-an.html","https://website.cs.vt.edu/people/faculty/shengwei-an.html")</f>
        <v>https://website.cs.vt.edu/people/faculty/shengwei-an.html</v>
      </c>
      <c r="D205" s="6" t="s">
        <v>1034</v>
      </c>
      <c r="E205" s="6" t="s">
        <v>2087</v>
      </c>
      <c r="F205" s="6" t="s">
        <v>2088</v>
      </c>
      <c r="G205" s="6" t="s">
        <v>2087</v>
      </c>
      <c r="H205" s="6" t="s">
        <v>2087</v>
      </c>
      <c r="I205" s="6" t="s">
        <v>2088</v>
      </c>
      <c r="J205" s="6" t="s">
        <v>2088</v>
      </c>
      <c r="K205" s="6" t="s">
        <v>2087</v>
      </c>
      <c r="L205" s="6"/>
    </row>
    <row r="206" ht="15.75" customHeight="1">
      <c r="A206" s="4" t="s">
        <v>1037</v>
      </c>
      <c r="B206" s="4" t="s">
        <v>1038</v>
      </c>
      <c r="C206" s="5" t="str">
        <f>HYPERLINK("https://website.cs.vt.edu/people/faculty/siwei-cao.html","https://website.cs.vt.edu/people/faculty/siwei-cao.html")</f>
        <v>https://website.cs.vt.edu/people/faculty/siwei-cao.html</v>
      </c>
      <c r="D206" s="4" t="s">
        <v>1039</v>
      </c>
      <c r="E206" s="4" t="s">
        <v>2087</v>
      </c>
      <c r="F206" s="4" t="s">
        <v>2088</v>
      </c>
      <c r="G206" s="4" t="s">
        <v>2087</v>
      </c>
      <c r="H206" s="4" t="s">
        <v>2087</v>
      </c>
      <c r="I206" s="4" t="s">
        <v>2088</v>
      </c>
      <c r="J206" s="4" t="s">
        <v>2088</v>
      </c>
      <c r="K206" s="4" t="s">
        <v>2087</v>
      </c>
      <c r="L206" s="4"/>
    </row>
    <row r="207" ht="15.75" customHeight="1">
      <c r="A207" s="6" t="s">
        <v>1042</v>
      </c>
      <c r="B207" s="6" t="s">
        <v>1043</v>
      </c>
      <c r="C207" s="7" t="str">
        <f>HYPERLINK("https://website.cs.vt.edu/people/faculty/stephen-edwards.html","https://website.cs.vt.edu/people/faculty/stephen-edwards.html")</f>
        <v>https://website.cs.vt.edu/people/faculty/stephen-edwards.html</v>
      </c>
      <c r="D207" s="6" t="s">
        <v>1044</v>
      </c>
      <c r="E207" s="6" t="s">
        <v>2087</v>
      </c>
      <c r="F207" s="6" t="s">
        <v>2088</v>
      </c>
      <c r="G207" s="6" t="s">
        <v>2087</v>
      </c>
      <c r="H207" s="6" t="s">
        <v>2087</v>
      </c>
      <c r="I207" s="6" t="s">
        <v>2088</v>
      </c>
      <c r="J207" s="6" t="s">
        <v>2088</v>
      </c>
      <c r="K207" s="6" t="s">
        <v>2087</v>
      </c>
      <c r="L207" s="6"/>
    </row>
    <row r="208" ht="15.75" customHeight="1">
      <c r="A208" s="4" t="s">
        <v>1047</v>
      </c>
      <c r="B208" s="4" t="s">
        <v>1048</v>
      </c>
      <c r="C208" s="5" t="str">
        <f>HYPERLINK("https://website.cs.vt.edu/people/faculty/sumeet-khatri.html","https://website.cs.vt.edu/people/faculty/sumeet-khatri.html")</f>
        <v>https://website.cs.vt.edu/people/faculty/sumeet-khatri.html</v>
      </c>
      <c r="D208" s="4" t="s">
        <v>1049</v>
      </c>
      <c r="E208" s="4" t="s">
        <v>2087</v>
      </c>
      <c r="F208" s="4" t="s">
        <v>2088</v>
      </c>
      <c r="G208" s="4" t="s">
        <v>2087</v>
      </c>
      <c r="H208" s="4" t="s">
        <v>2087</v>
      </c>
      <c r="I208" s="4" t="s">
        <v>2088</v>
      </c>
      <c r="J208" s="4" t="s">
        <v>2088</v>
      </c>
      <c r="K208" s="4" t="s">
        <v>2087</v>
      </c>
      <c r="L208" s="4"/>
    </row>
    <row r="209" ht="15.75" customHeight="1">
      <c r="A209" s="6" t="s">
        <v>1052</v>
      </c>
      <c r="B209" s="6" t="s">
        <v>1053</v>
      </c>
      <c r="C209" s="7" t="str">
        <f>HYPERLINK("https://website.cs.vt.edu/people/faculty/t--m--murali.html","https://website.cs.vt.edu/people/faculty/t--m--murali.html")</f>
        <v>https://website.cs.vt.edu/people/faculty/t--m--murali.html</v>
      </c>
      <c r="D209" s="6" t="s">
        <v>1054</v>
      </c>
      <c r="E209" s="6" t="s">
        <v>2087</v>
      </c>
      <c r="F209" s="6" t="s">
        <v>2088</v>
      </c>
      <c r="G209" s="6" t="s">
        <v>2087</v>
      </c>
      <c r="H209" s="6" t="s">
        <v>2087</v>
      </c>
      <c r="I209" s="6" t="s">
        <v>2088</v>
      </c>
      <c r="J209" s="6" t="s">
        <v>2088</v>
      </c>
      <c r="K209" s="6" t="s">
        <v>2087</v>
      </c>
      <c r="L209" s="6"/>
    </row>
    <row r="210" ht="15.75" customHeight="1">
      <c r="A210" s="4" t="s">
        <v>1057</v>
      </c>
      <c r="B210" s="4" t="s">
        <v>1058</v>
      </c>
      <c r="C210" s="5" t="str">
        <f>HYPERLINK("https://website.cs.vt.edu/people/faculty/taejoong-chung.html","https://website.cs.vt.edu/people/faculty/taejoong-chung.html")</f>
        <v>https://website.cs.vt.edu/people/faculty/taejoong-chung.html</v>
      </c>
      <c r="D210" s="4" t="s">
        <v>1059</v>
      </c>
      <c r="E210" s="4" t="s">
        <v>2087</v>
      </c>
      <c r="F210" s="4" t="s">
        <v>2088</v>
      </c>
      <c r="G210" s="4" t="s">
        <v>2087</v>
      </c>
      <c r="H210" s="4" t="s">
        <v>2088</v>
      </c>
      <c r="I210" s="4" t="s">
        <v>2088</v>
      </c>
      <c r="J210" s="4" t="s">
        <v>2088</v>
      </c>
      <c r="K210" s="4" t="s">
        <v>2087</v>
      </c>
      <c r="L210" s="4"/>
    </row>
    <row r="211" ht="15.75" customHeight="1">
      <c r="A211" s="6" t="s">
        <v>1062</v>
      </c>
      <c r="B211" s="6" t="s">
        <v>1063</v>
      </c>
      <c r="C211" s="7" t="str">
        <f>HYPERLINK("https://website.cs.vt.edu/people/faculty/tessema-mengistu.html","https://website.cs.vt.edu/people/faculty/tessema-mengistu.html")</f>
        <v>https://website.cs.vt.edu/people/faculty/tessema-mengistu.html</v>
      </c>
      <c r="D211" s="6" t="s">
        <v>1064</v>
      </c>
      <c r="E211" s="6" t="s">
        <v>2087</v>
      </c>
      <c r="F211" s="6" t="s">
        <v>2088</v>
      </c>
      <c r="G211" s="6" t="s">
        <v>2087</v>
      </c>
      <c r="H211" s="6" t="s">
        <v>2087</v>
      </c>
      <c r="I211" s="6" t="s">
        <v>2088</v>
      </c>
      <c r="J211" s="6" t="s">
        <v>2088</v>
      </c>
      <c r="K211" s="6" t="s">
        <v>2087</v>
      </c>
      <c r="L211" s="6"/>
    </row>
    <row r="212" ht="15.75" customHeight="1">
      <c r="A212" s="4" t="s">
        <v>1067</v>
      </c>
      <c r="B212" s="4" t="s">
        <v>1068</v>
      </c>
      <c r="C212" s="5" t="str">
        <f>HYPERLINK("https://website.cs.vt.edu/people/faculty/thang-hoang.html","https://website.cs.vt.edu/people/faculty/thang-hoang.html")</f>
        <v>https://website.cs.vt.edu/people/faculty/thang-hoang.html</v>
      </c>
      <c r="D212" s="4" t="s">
        <v>1069</v>
      </c>
      <c r="E212" s="4" t="s">
        <v>2087</v>
      </c>
      <c r="F212" s="4" t="s">
        <v>2088</v>
      </c>
      <c r="G212" s="4" t="s">
        <v>2087</v>
      </c>
      <c r="H212" s="4" t="s">
        <v>2088</v>
      </c>
      <c r="I212" s="4" t="s">
        <v>2088</v>
      </c>
      <c r="J212" s="4" t="s">
        <v>2088</v>
      </c>
      <c r="K212" s="4" t="s">
        <v>2087</v>
      </c>
      <c r="L212" s="4"/>
    </row>
    <row r="213" ht="15.75" customHeight="1">
      <c r="A213" s="6" t="s">
        <v>1072</v>
      </c>
      <c r="B213" s="6" t="s">
        <v>1073</v>
      </c>
      <c r="C213" s="7" t="str">
        <f>HYPERLINK("https://website.cs.vt.edu/people/faculty/timothy-richards.html","https://website.cs.vt.edu/people/faculty/timothy-richards.html")</f>
        <v>https://website.cs.vt.edu/people/faculty/timothy-richards.html</v>
      </c>
      <c r="D213" s="6" t="s">
        <v>1074</v>
      </c>
      <c r="E213" s="6" t="s">
        <v>2087</v>
      </c>
      <c r="F213" s="6" t="s">
        <v>2088</v>
      </c>
      <c r="G213" s="6" t="s">
        <v>2087</v>
      </c>
      <c r="H213" s="6" t="s">
        <v>2087</v>
      </c>
      <c r="I213" s="6" t="s">
        <v>2088</v>
      </c>
      <c r="J213" s="6" t="s">
        <v>2088</v>
      </c>
      <c r="K213" s="6" t="s">
        <v>2087</v>
      </c>
      <c r="L213" s="6"/>
    </row>
    <row r="214" ht="15.75" customHeight="1">
      <c r="A214" s="4" t="s">
        <v>1077</v>
      </c>
      <c r="B214" s="4" t="s">
        <v>1078</v>
      </c>
      <c r="C214" s="5" t="str">
        <f>HYPERLINK("https://website.cs.vt.edu/people/faculty/tu-vu.html","https://website.cs.vt.edu/people/faculty/tu-vu.html")</f>
        <v>https://website.cs.vt.edu/people/faculty/tu-vu.html</v>
      </c>
      <c r="D214" s="4" t="s">
        <v>1079</v>
      </c>
      <c r="E214" s="4" t="s">
        <v>2087</v>
      </c>
      <c r="F214" s="4" t="s">
        <v>2088</v>
      </c>
      <c r="G214" s="4" t="s">
        <v>2087</v>
      </c>
      <c r="H214" s="4" t="s">
        <v>2087</v>
      </c>
      <c r="I214" s="4" t="s">
        <v>2088</v>
      </c>
      <c r="J214" s="4" t="s">
        <v>2088</v>
      </c>
      <c r="K214" s="4" t="s">
        <v>2087</v>
      </c>
      <c r="L214" s="4"/>
    </row>
    <row r="215" ht="15.75" customHeight="1">
      <c r="A215" s="6" t="s">
        <v>1082</v>
      </c>
      <c r="B215" s="6" t="s">
        <v>1083</v>
      </c>
      <c r="C215" s="7" t="str">
        <f>HYPERLINK("https://website.cs.vt.edu/people/faculty/wenjing-lou.html","https://website.cs.vt.edu/people/faculty/wenjing-lou.html")</f>
        <v>https://website.cs.vt.edu/people/faculty/wenjing-lou.html</v>
      </c>
      <c r="D215" s="6" t="s">
        <v>1084</v>
      </c>
      <c r="E215" s="6" t="s">
        <v>2087</v>
      </c>
      <c r="F215" s="6" t="s">
        <v>2088</v>
      </c>
      <c r="G215" s="6" t="s">
        <v>2087</v>
      </c>
      <c r="H215" s="6" t="s">
        <v>2087</v>
      </c>
      <c r="I215" s="6" t="s">
        <v>2088</v>
      </c>
      <c r="J215" s="6" t="s">
        <v>2088</v>
      </c>
      <c r="K215" s="6" t="s">
        <v>2087</v>
      </c>
      <c r="L215" s="6"/>
    </row>
    <row r="216" ht="15.75" customHeight="1">
      <c r="A216" s="4" t="s">
        <v>1087</v>
      </c>
      <c r="B216" s="4" t="s">
        <v>1088</v>
      </c>
      <c r="C216" s="5" t="str">
        <f>HYPERLINK("https://website.cs.vt.edu/people/faculty/wu-chun-feng.html","https://website.cs.vt.edu/people/faculty/wu-chun-feng.html")</f>
        <v>https://website.cs.vt.edu/people/faculty/wu-chun-feng.html</v>
      </c>
      <c r="D216" s="4" t="s">
        <v>1089</v>
      </c>
      <c r="E216" s="4" t="s">
        <v>2087</v>
      </c>
      <c r="F216" s="4" t="s">
        <v>2088</v>
      </c>
      <c r="G216" s="4" t="s">
        <v>2087</v>
      </c>
      <c r="H216" s="4" t="s">
        <v>2087</v>
      </c>
      <c r="I216" s="4" t="s">
        <v>2088</v>
      </c>
      <c r="J216" s="4" t="s">
        <v>2088</v>
      </c>
      <c r="K216" s="4" t="s">
        <v>2087</v>
      </c>
      <c r="L216" s="4"/>
    </row>
    <row r="217" ht="15.75" customHeight="1">
      <c r="A217" s="6" t="s">
        <v>1092</v>
      </c>
      <c r="B217" s="6" t="s">
        <v>1093</v>
      </c>
      <c r="C217" s="7" t="str">
        <f>HYPERLINK("https://website.cs.vt.edu/people/faculty/xuan-wang.html","https://website.cs.vt.edu/people/faculty/xuan-wang.html")</f>
        <v>https://website.cs.vt.edu/people/faculty/xuan-wang.html</v>
      </c>
      <c r="D217" s="6" t="s">
        <v>1094</v>
      </c>
      <c r="E217" s="6" t="s">
        <v>2087</v>
      </c>
      <c r="F217" s="6" t="s">
        <v>2088</v>
      </c>
      <c r="G217" s="6" t="s">
        <v>2087</v>
      </c>
      <c r="H217" s="6" t="s">
        <v>2087</v>
      </c>
      <c r="I217" s="6" t="s">
        <v>2088</v>
      </c>
      <c r="J217" s="6" t="s">
        <v>2088</v>
      </c>
      <c r="K217" s="6" t="s">
        <v>2087</v>
      </c>
      <c r="L217" s="6"/>
    </row>
    <row r="218" ht="15.75" customHeight="1">
      <c r="A218" s="4" t="s">
        <v>1097</v>
      </c>
      <c r="B218" s="4" t="s">
        <v>1098</v>
      </c>
      <c r="C218" s="5" t="str">
        <f>HYPERLINK("https://website.cs.vt.edu/people/faculty/xun-jian.html","https://website.cs.vt.edu/people/faculty/xun-jian.html")</f>
        <v>https://website.cs.vt.edu/people/faculty/xun-jian.html</v>
      </c>
      <c r="D218" s="4" t="s">
        <v>1099</v>
      </c>
      <c r="E218" s="4" t="s">
        <v>2087</v>
      </c>
      <c r="F218" s="4" t="s">
        <v>2088</v>
      </c>
      <c r="G218" s="4" t="s">
        <v>2088</v>
      </c>
      <c r="H218" s="4" t="s">
        <v>2087</v>
      </c>
      <c r="I218" s="4" t="s">
        <v>2088</v>
      </c>
      <c r="J218" s="4" t="s">
        <v>2088</v>
      </c>
      <c r="K218" s="4" t="s">
        <v>2087</v>
      </c>
      <c r="L218" s="4"/>
    </row>
    <row r="219" ht="15.75" customHeight="1">
      <c r="A219" s="6" t="s">
        <v>1102</v>
      </c>
      <c r="B219" s="6" t="s">
        <v>1103</v>
      </c>
      <c r="C219" s="7" t="str">
        <f>HYPERLINK("https://website.cs.vt.edu/people/faculty/yan-chen.html","https://website.cs.vt.edu/people/faculty/yan-chen.html")</f>
        <v>https://website.cs.vt.edu/people/faculty/yan-chen.html</v>
      </c>
      <c r="D219" s="6" t="s">
        <v>1104</v>
      </c>
      <c r="E219" s="6" t="s">
        <v>2087</v>
      </c>
      <c r="F219" s="6" t="s">
        <v>2088</v>
      </c>
      <c r="G219" s="6" t="s">
        <v>2087</v>
      </c>
      <c r="H219" s="6" t="s">
        <v>2087</v>
      </c>
      <c r="I219" s="6" t="s">
        <v>2088</v>
      </c>
      <c r="J219" s="6" t="s">
        <v>2088</v>
      </c>
      <c r="K219" s="6" t="s">
        <v>2087</v>
      </c>
      <c r="L219" s="6"/>
    </row>
    <row r="220" ht="15.75" customHeight="1">
      <c r="A220" s="4" t="s">
        <v>1107</v>
      </c>
      <c r="B220" s="4" t="s">
        <v>1108</v>
      </c>
      <c r="C220" s="5" t="str">
        <f>HYPERLINK("https://website.cs.vt.edu/people/faculty/yang-cao.html","https://website.cs.vt.edu/people/faculty/yang-cao.html")</f>
        <v>https://website.cs.vt.edu/people/faculty/yang-cao.html</v>
      </c>
      <c r="D220" s="4" t="s">
        <v>1109</v>
      </c>
      <c r="E220" s="4" t="s">
        <v>2087</v>
      </c>
      <c r="F220" s="4" t="s">
        <v>2088</v>
      </c>
      <c r="G220" s="4" t="s">
        <v>2087</v>
      </c>
      <c r="H220" s="4" t="s">
        <v>2087</v>
      </c>
      <c r="I220" s="4" t="s">
        <v>2088</v>
      </c>
      <c r="J220" s="4" t="s">
        <v>2088</v>
      </c>
      <c r="K220" s="4" t="s">
        <v>2087</v>
      </c>
      <c r="L220" s="4"/>
    </row>
    <row r="221" ht="15.75" customHeight="1">
      <c r="A221" s="6" t="s">
        <v>1198</v>
      </c>
      <c r="B221" s="6" t="s">
        <v>1199</v>
      </c>
      <c r="C221" s="7" t="str">
        <f>HYPERLINK("https://website.cs.vt.edu/research.html","https://website.cs.vt.edu/research.html")</f>
        <v>https://website.cs.vt.edu/research.html</v>
      </c>
      <c r="D221" s="6" t="s">
        <v>1200</v>
      </c>
      <c r="E221" s="6" t="s">
        <v>2087</v>
      </c>
      <c r="F221" s="6" t="s">
        <v>2088</v>
      </c>
      <c r="G221" s="6" t="s">
        <v>2088</v>
      </c>
      <c r="H221" s="6" t="s">
        <v>2087</v>
      </c>
      <c r="I221" s="6" t="s">
        <v>2088</v>
      </c>
      <c r="J221" s="6" t="s">
        <v>2088</v>
      </c>
      <c r="K221" s="6" t="s">
        <v>2087</v>
      </c>
      <c r="L221" s="6"/>
    </row>
    <row r="222" ht="15.75" customHeight="1">
      <c r="A222" s="4" t="s">
        <v>1204</v>
      </c>
      <c r="B222" s="4" t="s">
        <v>1205</v>
      </c>
      <c r="C222" s="5" t="str">
        <f>HYPERLINK("https://website.cs.vt.edu/research/Seminars.html","https://website.cs.vt.edu/research/Seminars.html")</f>
        <v>https://website.cs.vt.edu/research/Seminars.html</v>
      </c>
      <c r="D222" s="4" t="s">
        <v>1206</v>
      </c>
      <c r="E222" s="4" t="s">
        <v>2087</v>
      </c>
      <c r="F222" s="4" t="s">
        <v>2088</v>
      </c>
      <c r="G222" s="4" t="s">
        <v>2096</v>
      </c>
      <c r="H222" s="4" t="s">
        <v>2087</v>
      </c>
      <c r="I222" s="4" t="s">
        <v>2088</v>
      </c>
      <c r="J222" s="4" t="s">
        <v>2086</v>
      </c>
      <c r="K222" s="4" t="s">
        <v>2087</v>
      </c>
      <c r="L222" s="4"/>
    </row>
    <row r="223" ht="15.75" customHeight="1">
      <c r="A223" s="6" t="s">
        <v>1286</v>
      </c>
      <c r="B223" s="6" t="s">
        <v>1287</v>
      </c>
      <c r="C223" s="7" t="str">
        <f>HYPERLINK("https://website.cs.vt.edu/research/Seminars/Aidong_Zhang.html","https://website.cs.vt.edu/research/Seminars/Aidong_Zhang.html")</f>
        <v>https://website.cs.vt.edu/research/Seminars/Aidong_Zhang.html</v>
      </c>
      <c r="D223" s="6" t="s">
        <v>1288</v>
      </c>
      <c r="E223" s="6" t="s">
        <v>2088</v>
      </c>
      <c r="F223" s="6" t="s">
        <v>2086</v>
      </c>
      <c r="G223" s="6" t="s">
        <v>2087</v>
      </c>
      <c r="H223" s="6" t="s">
        <v>2087</v>
      </c>
      <c r="I223" s="6" t="s">
        <v>2086</v>
      </c>
      <c r="J223" s="6" t="s">
        <v>2086</v>
      </c>
      <c r="K223" s="6" t="s">
        <v>2087</v>
      </c>
      <c r="L223" s="6"/>
    </row>
    <row r="224" ht="15.75" customHeight="1">
      <c r="A224" s="4" t="s">
        <v>1291</v>
      </c>
      <c r="B224" s="4" t="s">
        <v>1292</v>
      </c>
      <c r="C224" s="5" t="str">
        <f>HYPERLINK("https://website.cs.vt.edu/research/Seminars/Aishwarya_Ganesan.html","https://website.cs.vt.edu/research/Seminars/Aishwarya_Ganesan.html")</f>
        <v>https://website.cs.vt.edu/research/Seminars/Aishwarya_Ganesan.html</v>
      </c>
      <c r="D224" s="4" t="s">
        <v>1293</v>
      </c>
      <c r="E224" s="4" t="s">
        <v>2088</v>
      </c>
      <c r="F224" s="4" t="s">
        <v>2088</v>
      </c>
      <c r="G224" s="4" t="s">
        <v>2087</v>
      </c>
      <c r="H224" s="4" t="s">
        <v>2088</v>
      </c>
      <c r="I224" s="4" t="s">
        <v>2086</v>
      </c>
      <c r="J224" s="4" t="s">
        <v>2086</v>
      </c>
      <c r="K224" s="4" t="s">
        <v>2087</v>
      </c>
      <c r="L224" s="4"/>
    </row>
    <row r="225" ht="15.75" customHeight="1">
      <c r="A225" s="6" t="s">
        <v>1296</v>
      </c>
      <c r="B225" s="6" t="s">
        <v>1297</v>
      </c>
      <c r="C225" s="7" t="str">
        <f>HYPERLINK("https://website.cs.vt.edu/research/Seminars/Akbar_Rafiey.html","https://website.cs.vt.edu/research/Seminars/Akbar_Rafiey.html")</f>
        <v>https://website.cs.vt.edu/research/Seminars/Akbar_Rafiey.html</v>
      </c>
      <c r="D225" s="6" t="s">
        <v>1298</v>
      </c>
      <c r="E225" s="6" t="s">
        <v>2088</v>
      </c>
      <c r="F225" s="6" t="s">
        <v>2088</v>
      </c>
      <c r="G225" s="6" t="s">
        <v>2087</v>
      </c>
      <c r="H225" s="6" t="s">
        <v>2088</v>
      </c>
      <c r="I225" s="6" t="s">
        <v>2086</v>
      </c>
      <c r="J225" s="6" t="s">
        <v>2086</v>
      </c>
      <c r="K225" s="6" t="s">
        <v>2087</v>
      </c>
      <c r="L225" s="6"/>
    </row>
    <row r="226" ht="15.75" customHeight="1">
      <c r="A226" s="4" t="s">
        <v>1301</v>
      </c>
      <c r="B226" s="4" t="s">
        <v>1302</v>
      </c>
      <c r="C226" s="5" t="str">
        <f>HYPERLINK("https://website.cs.vt.edu/research/Seminars/Alberto_Cano.html","https://website.cs.vt.edu/research/Seminars/Alberto_Cano.html")</f>
        <v>https://website.cs.vt.edu/research/Seminars/Alberto_Cano.html</v>
      </c>
      <c r="D226" s="4" t="s">
        <v>1303</v>
      </c>
      <c r="E226" s="4" t="s">
        <v>2088</v>
      </c>
      <c r="F226" s="4" t="s">
        <v>2088</v>
      </c>
      <c r="G226" s="4" t="s">
        <v>2087</v>
      </c>
      <c r="H226" s="4" t="s">
        <v>2087</v>
      </c>
      <c r="I226" s="4" t="s">
        <v>2086</v>
      </c>
      <c r="J226" s="4" t="s">
        <v>2090</v>
      </c>
      <c r="K226" s="4" t="s">
        <v>2087</v>
      </c>
      <c r="L226" s="4"/>
    </row>
    <row r="227" ht="15.75" customHeight="1">
      <c r="A227" s="6" t="s">
        <v>1311</v>
      </c>
      <c r="B227" s="6" t="s">
        <v>1312</v>
      </c>
      <c r="C227" s="7" t="str">
        <f>HYPERLINK("https://website.cs.vt.edu/research/Seminars/Alexander_Hicks.html","https://website.cs.vt.edu/research/Seminars/Alexander_Hicks.html")</f>
        <v>https://website.cs.vt.edu/research/Seminars/Alexander_Hicks.html</v>
      </c>
      <c r="D227" s="6" t="s">
        <v>1313</v>
      </c>
      <c r="E227" s="6" t="s">
        <v>2088</v>
      </c>
      <c r="F227" s="6" t="s">
        <v>2088</v>
      </c>
      <c r="G227" s="6" t="s">
        <v>2087</v>
      </c>
      <c r="H227" s="6" t="s">
        <v>2087</v>
      </c>
      <c r="I227" s="6" t="s">
        <v>2086</v>
      </c>
      <c r="J227" s="6" t="s">
        <v>2086</v>
      </c>
      <c r="K227" s="6" t="s">
        <v>2087</v>
      </c>
      <c r="L227" s="6"/>
    </row>
    <row r="228" ht="15.75" customHeight="1">
      <c r="A228" s="4" t="s">
        <v>1316</v>
      </c>
      <c r="B228" s="4" t="s">
        <v>1317</v>
      </c>
      <c r="C228" s="5" t="str">
        <f>HYPERLINK("https://website.cs.vt.edu/research/Seminars/Ali_Butt.html","https://website.cs.vt.edu/research/Seminars/Ali_Butt.html")</f>
        <v>https://website.cs.vt.edu/research/Seminars/Ali_Butt.html</v>
      </c>
      <c r="D228" s="4" t="s">
        <v>1318</v>
      </c>
      <c r="E228" s="4" t="s">
        <v>2088</v>
      </c>
      <c r="F228" s="4" t="s">
        <v>2088</v>
      </c>
      <c r="G228" s="4" t="s">
        <v>2087</v>
      </c>
      <c r="H228" s="4" t="s">
        <v>2089</v>
      </c>
      <c r="I228" s="4" t="s">
        <v>2086</v>
      </c>
      <c r="J228" s="4" t="s">
        <v>2086</v>
      </c>
      <c r="K228" s="4" t="s">
        <v>2087</v>
      </c>
      <c r="L228" s="4"/>
    </row>
    <row r="229" ht="15.75" customHeight="1">
      <c r="A229" s="6" t="s">
        <v>1326</v>
      </c>
      <c r="B229" s="6" t="s">
        <v>1327</v>
      </c>
      <c r="C229" s="7" t="str">
        <f>HYPERLINK("https://website.cs.vt.edu/research/Seminars/Alicia_DeVrio.html","https://website.cs.vt.edu/research/Seminars/Alicia_DeVrio.html")</f>
        <v>https://website.cs.vt.edu/research/Seminars/Alicia_DeVrio.html</v>
      </c>
      <c r="D229" s="6" t="s">
        <v>1328</v>
      </c>
      <c r="E229" s="6" t="s">
        <v>2088</v>
      </c>
      <c r="F229" s="6" t="s">
        <v>2088</v>
      </c>
      <c r="G229" s="6" t="s">
        <v>2087</v>
      </c>
      <c r="H229" s="6" t="s">
        <v>2087</v>
      </c>
      <c r="I229" s="6" t="s">
        <v>2086</v>
      </c>
      <c r="J229" s="6" t="s">
        <v>2086</v>
      </c>
      <c r="K229" s="6" t="s">
        <v>2087</v>
      </c>
      <c r="L229" s="6"/>
    </row>
    <row r="230" ht="15.75" customHeight="1">
      <c r="A230" s="4" t="s">
        <v>1331</v>
      </c>
      <c r="B230" s="4" t="s">
        <v>1332</v>
      </c>
      <c r="C230" s="5" t="str">
        <f>HYPERLINK("https://website.cs.vt.edu/research/Seminars/Anastasia-Ostrowski.html","https://website.cs.vt.edu/research/Seminars/Anastasia-Ostrowski.html")</f>
        <v>https://website.cs.vt.edu/research/Seminars/Anastasia-Ostrowski.html</v>
      </c>
      <c r="D230" s="4" t="s">
        <v>1333</v>
      </c>
      <c r="E230" s="4" t="s">
        <v>2088</v>
      </c>
      <c r="F230" s="4" t="s">
        <v>2088</v>
      </c>
      <c r="G230" s="4" t="s">
        <v>2087</v>
      </c>
      <c r="H230" s="4" t="s">
        <v>2088</v>
      </c>
      <c r="I230" s="4" t="s">
        <v>2086</v>
      </c>
      <c r="J230" s="4" t="s">
        <v>2086</v>
      </c>
      <c r="K230" s="4" t="s">
        <v>2087</v>
      </c>
      <c r="L230" s="4"/>
    </row>
    <row r="231" ht="15.75" customHeight="1">
      <c r="A231" s="6" t="s">
        <v>1336</v>
      </c>
      <c r="B231" s="6" t="s">
        <v>1337</v>
      </c>
      <c r="C231" s="7" t="str">
        <f>HYPERLINK("https://website.cs.vt.edu/research/Seminars/Anshul_Shah.html","https://website.cs.vt.edu/research/Seminars/Anshul_Shah.html")</f>
        <v>https://website.cs.vt.edu/research/Seminars/Anshul_Shah.html</v>
      </c>
      <c r="D231" s="6" t="s">
        <v>1338</v>
      </c>
      <c r="E231" s="6" t="s">
        <v>2088</v>
      </c>
      <c r="F231" s="6" t="s">
        <v>2088</v>
      </c>
      <c r="G231" s="6" t="s">
        <v>2087</v>
      </c>
      <c r="H231" s="6" t="s">
        <v>2087</v>
      </c>
      <c r="I231" s="6" t="s">
        <v>2086</v>
      </c>
      <c r="J231" s="6" t="s">
        <v>2086</v>
      </c>
      <c r="K231" s="6" t="s">
        <v>2087</v>
      </c>
      <c r="L231" s="6"/>
    </row>
    <row r="232" ht="15.75" customHeight="1">
      <c r="A232" s="4" t="s">
        <v>1341</v>
      </c>
      <c r="B232" s="4" t="s">
        <v>1342</v>
      </c>
      <c r="C232" s="5" t="str">
        <f>HYPERLINK("https://website.cs.vt.edu/research/Seminars/Atul_Mantri.html","https://website.cs.vt.edu/research/Seminars/Atul_Mantri.html")</f>
        <v>https://website.cs.vt.edu/research/Seminars/Atul_Mantri.html</v>
      </c>
      <c r="D232" s="4" t="s">
        <v>1343</v>
      </c>
      <c r="E232" s="4" t="s">
        <v>2088</v>
      </c>
      <c r="F232" s="4" t="s">
        <v>2088</v>
      </c>
      <c r="G232" s="4" t="s">
        <v>2087</v>
      </c>
      <c r="H232" s="4" t="s">
        <v>2088</v>
      </c>
      <c r="I232" s="4" t="s">
        <v>2086</v>
      </c>
      <c r="J232" s="4" t="s">
        <v>2086</v>
      </c>
      <c r="K232" s="4" t="s">
        <v>2087</v>
      </c>
      <c r="L232" s="4"/>
    </row>
    <row r="233" ht="15.75" customHeight="1">
      <c r="A233" s="6" t="s">
        <v>1346</v>
      </c>
      <c r="B233" s="6" t="s">
        <v>1347</v>
      </c>
      <c r="C233" s="7" t="str">
        <f>HYPERLINK("https://website.cs.vt.edu/research/Seminars/Bo_Ji.html","https://website.cs.vt.edu/research/Seminars/Bo_Ji.html")</f>
        <v>https://website.cs.vt.edu/research/Seminars/Bo_Ji.html</v>
      </c>
      <c r="D233" s="6" t="s">
        <v>1348</v>
      </c>
      <c r="E233" s="6" t="s">
        <v>2088</v>
      </c>
      <c r="F233" s="6" t="s">
        <v>2088</v>
      </c>
      <c r="G233" s="6" t="s">
        <v>2087</v>
      </c>
      <c r="H233" s="6" t="s">
        <v>2088</v>
      </c>
      <c r="I233" s="6" t="s">
        <v>2086</v>
      </c>
      <c r="J233" s="6" t="s">
        <v>2086</v>
      </c>
      <c r="K233" s="6" t="s">
        <v>2087</v>
      </c>
      <c r="L233" s="6"/>
    </row>
    <row r="234" ht="15.75" customHeight="1">
      <c r="A234" s="4" t="s">
        <v>1351</v>
      </c>
      <c r="B234" s="4" t="s">
        <v>1352</v>
      </c>
      <c r="C234" s="5" t="str">
        <f>HYPERLINK("https://website.cs.vt.edu/research/Seminars/BrendanDavid-John.html","https://website.cs.vt.edu/research/Seminars/BrendanDavid-John.html")</f>
        <v>https://website.cs.vt.edu/research/Seminars/BrendanDavid-John.html</v>
      </c>
      <c r="D234" s="4" t="s">
        <v>1353</v>
      </c>
      <c r="E234" s="4" t="s">
        <v>2088</v>
      </c>
      <c r="F234" s="4" t="s">
        <v>2088</v>
      </c>
      <c r="G234" s="4" t="s">
        <v>2087</v>
      </c>
      <c r="H234" s="4" t="s">
        <v>2087</v>
      </c>
      <c r="I234" s="4" t="s">
        <v>2086</v>
      </c>
      <c r="J234" s="4" t="s">
        <v>2086</v>
      </c>
      <c r="K234" s="4" t="s">
        <v>2087</v>
      </c>
      <c r="L234" s="4"/>
    </row>
    <row r="235" ht="15.75" customHeight="1">
      <c r="A235" s="6" t="s">
        <v>1356</v>
      </c>
      <c r="B235" s="6" t="s">
        <v>1357</v>
      </c>
      <c r="C235" s="7" t="str">
        <f>HYPERLINK("https://website.cs.vt.edu/research/Seminars/Casey-Deccio.html","https://website.cs.vt.edu/research/Seminars/Casey-Deccio.html")</f>
        <v>https://website.cs.vt.edu/research/Seminars/Casey-Deccio.html</v>
      </c>
      <c r="D235" s="6" t="s">
        <v>1358</v>
      </c>
      <c r="E235" s="6" t="s">
        <v>2088</v>
      </c>
      <c r="F235" s="6" t="s">
        <v>2088</v>
      </c>
      <c r="G235" s="6" t="s">
        <v>2087</v>
      </c>
      <c r="H235" s="6" t="s">
        <v>2088</v>
      </c>
      <c r="I235" s="6" t="s">
        <v>2086</v>
      </c>
      <c r="J235" s="6" t="s">
        <v>2086</v>
      </c>
      <c r="K235" s="6" t="s">
        <v>2087</v>
      </c>
      <c r="L235" s="6"/>
    </row>
    <row r="236" ht="15.75" customHeight="1">
      <c r="A236" s="4" t="s">
        <v>1361</v>
      </c>
      <c r="B236" s="4" t="s">
        <v>1362</v>
      </c>
      <c r="C236" s="5" t="str">
        <f>HYPERLINK("https://website.cs.vt.edu/research/Seminars/Chang-Lou.html","https://website.cs.vt.edu/research/Seminars/Chang-Lou.html")</f>
        <v>https://website.cs.vt.edu/research/Seminars/Chang-Lou.html</v>
      </c>
      <c r="D236" s="4" t="s">
        <v>1363</v>
      </c>
      <c r="E236" s="4" t="s">
        <v>2088</v>
      </c>
      <c r="F236" s="4" t="s">
        <v>2088</v>
      </c>
      <c r="G236" s="4" t="s">
        <v>2087</v>
      </c>
      <c r="H236" s="4" t="s">
        <v>2088</v>
      </c>
      <c r="I236" s="4" t="s">
        <v>2086</v>
      </c>
      <c r="J236" s="4" t="s">
        <v>2086</v>
      </c>
      <c r="K236" s="4" t="s">
        <v>2087</v>
      </c>
      <c r="L236" s="4"/>
    </row>
    <row r="237" ht="15.75" customHeight="1">
      <c r="A237" s="6" t="s">
        <v>1366</v>
      </c>
      <c r="B237" s="6" t="s">
        <v>1367</v>
      </c>
      <c r="C237" s="7" t="str">
        <f>HYPERLINK("https://website.cs.vt.edu/research/Seminars/Chris_Thomas.html","https://website.cs.vt.edu/research/Seminars/Chris_Thomas.html")</f>
        <v>https://website.cs.vt.edu/research/Seminars/Chris_Thomas.html</v>
      </c>
      <c r="D237" s="6" t="s">
        <v>1368</v>
      </c>
      <c r="E237" s="6" t="s">
        <v>2088</v>
      </c>
      <c r="F237" s="6" t="s">
        <v>2088</v>
      </c>
      <c r="G237" s="6" t="s">
        <v>2087</v>
      </c>
      <c r="H237" s="6" t="s">
        <v>2087</v>
      </c>
      <c r="I237" s="6" t="s">
        <v>2086</v>
      </c>
      <c r="J237" s="6" t="s">
        <v>2086</v>
      </c>
      <c r="K237" s="6" t="s">
        <v>2087</v>
      </c>
      <c r="L237" s="6"/>
    </row>
    <row r="238" ht="15.75" customHeight="1">
      <c r="A238" s="4" t="s">
        <v>1371</v>
      </c>
      <c r="B238" s="4" t="s">
        <v>1372</v>
      </c>
      <c r="C238" s="5" t="str">
        <f>HYPERLINK("https://website.cs.vt.edu/research/Seminars/Chris_Thomas1.html","https://website.cs.vt.edu/research/Seminars/Chris_Thomas1.html")</f>
        <v>https://website.cs.vt.edu/research/Seminars/Chris_Thomas1.html</v>
      </c>
      <c r="D238" s="4" t="s">
        <v>1373</v>
      </c>
      <c r="E238" s="4" t="s">
        <v>2088</v>
      </c>
      <c r="F238" s="4" t="s">
        <v>2088</v>
      </c>
      <c r="G238" s="4" t="s">
        <v>2087</v>
      </c>
      <c r="H238" s="4" t="s">
        <v>2088</v>
      </c>
      <c r="I238" s="4" t="s">
        <v>2086</v>
      </c>
      <c r="J238" s="4" t="s">
        <v>2086</v>
      </c>
      <c r="K238" s="4" t="s">
        <v>2087</v>
      </c>
      <c r="L238" s="4"/>
    </row>
    <row r="239" ht="15.75" customHeight="1">
      <c r="A239" s="6" t="s">
        <v>1381</v>
      </c>
      <c r="B239" s="6" t="s">
        <v>1382</v>
      </c>
      <c r="C239" s="7" t="str">
        <f>HYPERLINK("https://website.cs.vt.edu/research/Seminars/Cliff_Shaffer.html","https://website.cs.vt.edu/research/Seminars/Cliff_Shaffer.html")</f>
        <v>https://website.cs.vt.edu/research/Seminars/Cliff_Shaffer.html</v>
      </c>
      <c r="D239" s="6" t="s">
        <v>1383</v>
      </c>
      <c r="E239" s="6" t="s">
        <v>2088</v>
      </c>
      <c r="F239" s="6" t="s">
        <v>2088</v>
      </c>
      <c r="G239" s="6" t="s">
        <v>2087</v>
      </c>
      <c r="H239" s="6" t="s">
        <v>2088</v>
      </c>
      <c r="I239" s="6" t="s">
        <v>2086</v>
      </c>
      <c r="J239" s="6" t="s">
        <v>2086</v>
      </c>
      <c r="K239" s="6" t="s">
        <v>2087</v>
      </c>
      <c r="L239" s="6"/>
    </row>
    <row r="240" ht="15.75" customHeight="1">
      <c r="A240" s="4" t="s">
        <v>1386</v>
      </c>
      <c r="B240" s="4" t="s">
        <v>1387</v>
      </c>
      <c r="C240" s="5" t="str">
        <f>HYPERLINK("https://website.cs.vt.edu/research/Seminars/Craig_Zilles.html","https://website.cs.vt.edu/research/Seminars/Craig_Zilles.html")</f>
        <v>https://website.cs.vt.edu/research/Seminars/Craig_Zilles.html</v>
      </c>
      <c r="D240" s="4" t="s">
        <v>1388</v>
      </c>
      <c r="E240" s="4" t="s">
        <v>2088</v>
      </c>
      <c r="F240" s="4" t="s">
        <v>2088</v>
      </c>
      <c r="G240" s="4" t="s">
        <v>2087</v>
      </c>
      <c r="H240" s="4" t="s">
        <v>2087</v>
      </c>
      <c r="I240" s="4" t="s">
        <v>2086</v>
      </c>
      <c r="J240" s="4" t="s">
        <v>2086</v>
      </c>
      <c r="K240" s="4" t="s">
        <v>2087</v>
      </c>
      <c r="L240" s="4"/>
    </row>
    <row r="241" ht="15.75" customHeight="1">
      <c r="A241" s="6" t="s">
        <v>1404</v>
      </c>
      <c r="B241" s="6" t="s">
        <v>1405</v>
      </c>
      <c r="C241" s="7" t="str">
        <f>HYPERLINK("https://website.cs.vt.edu/research/Seminars/David_Smith.html","https://website.cs.vt.edu/research/Seminars/David_Smith.html")</f>
        <v>https://website.cs.vt.edu/research/Seminars/David_Smith.html</v>
      </c>
      <c r="D241" s="6" t="s">
        <v>1406</v>
      </c>
      <c r="E241" s="6" t="s">
        <v>2088</v>
      </c>
      <c r="F241" s="6" t="s">
        <v>2088</v>
      </c>
      <c r="G241" s="6" t="s">
        <v>2087</v>
      </c>
      <c r="H241" s="6" t="s">
        <v>2089</v>
      </c>
      <c r="I241" s="6" t="s">
        <v>2086</v>
      </c>
      <c r="J241" s="6" t="s">
        <v>2086</v>
      </c>
      <c r="K241" s="6" t="s">
        <v>2087</v>
      </c>
      <c r="L241" s="6"/>
    </row>
    <row r="242" ht="15.75" customHeight="1">
      <c r="A242" s="4" t="s">
        <v>1414</v>
      </c>
      <c r="B242" s="4" t="s">
        <v>1415</v>
      </c>
      <c r="C242" s="5" t="str">
        <f>HYPERLINK("https://website.cs.vt.edu/research/Seminars/Diana-Freed.html","https://website.cs.vt.edu/research/Seminars/Diana-Freed.html")</f>
        <v>https://website.cs.vt.edu/research/Seminars/Diana-Freed.html</v>
      </c>
      <c r="D242" s="4" t="s">
        <v>1416</v>
      </c>
      <c r="E242" s="4" t="s">
        <v>2088</v>
      </c>
      <c r="F242" s="4" t="s">
        <v>2088</v>
      </c>
      <c r="G242" s="4" t="s">
        <v>2087</v>
      </c>
      <c r="H242" s="4" t="s">
        <v>2090</v>
      </c>
      <c r="I242" s="4" t="s">
        <v>2086</v>
      </c>
      <c r="J242" s="4" t="s">
        <v>2086</v>
      </c>
      <c r="K242" s="4" t="s">
        <v>2087</v>
      </c>
      <c r="L242" s="4"/>
    </row>
    <row r="243" ht="15.75" customHeight="1">
      <c r="A243" s="6" t="s">
        <v>1419</v>
      </c>
      <c r="B243" s="6" t="s">
        <v>1420</v>
      </c>
      <c r="C243" s="7" t="str">
        <f>HYPERLINK("https://website.cs.vt.edu/research/Seminars/Dongkuan_Xu.html","https://website.cs.vt.edu/research/Seminars/Dongkuan_Xu.html")</f>
        <v>https://website.cs.vt.edu/research/Seminars/Dongkuan_Xu.html</v>
      </c>
      <c r="D243" s="6" t="s">
        <v>1421</v>
      </c>
      <c r="E243" s="6" t="s">
        <v>2088</v>
      </c>
      <c r="F243" s="6" t="s">
        <v>2088</v>
      </c>
      <c r="G243" s="6" t="s">
        <v>2087</v>
      </c>
      <c r="H243" s="6" t="s">
        <v>2087</v>
      </c>
      <c r="I243" s="6" t="s">
        <v>2086</v>
      </c>
      <c r="J243" s="6" t="s">
        <v>2089</v>
      </c>
      <c r="K243" s="6" t="s">
        <v>2087</v>
      </c>
      <c r="L243" s="6"/>
    </row>
    <row r="244" ht="15.75" customHeight="1">
      <c r="A244" s="4" t="s">
        <v>1424</v>
      </c>
      <c r="B244" s="4" t="s">
        <v>1425</v>
      </c>
      <c r="C244" s="5" t="str">
        <f>HYPERLINK("https://website.cs.vt.edu/research/Seminars/Duri_Long.html","https://website.cs.vt.edu/research/Seminars/Duri_Long.html")</f>
        <v>https://website.cs.vt.edu/research/Seminars/Duri_Long.html</v>
      </c>
      <c r="D244" s="4" t="s">
        <v>1426</v>
      </c>
      <c r="E244" s="4" t="s">
        <v>2088</v>
      </c>
      <c r="F244" s="4" t="s">
        <v>2088</v>
      </c>
      <c r="G244" s="4" t="s">
        <v>2087</v>
      </c>
      <c r="H244" s="4" t="s">
        <v>2087</v>
      </c>
      <c r="I244" s="4" t="s">
        <v>2086</v>
      </c>
      <c r="J244" s="4" t="s">
        <v>2086</v>
      </c>
      <c r="K244" s="4" t="s">
        <v>2087</v>
      </c>
      <c r="L244" s="4"/>
    </row>
    <row r="245" ht="15.75" customHeight="1">
      <c r="A245" s="6" t="s">
        <v>1429</v>
      </c>
      <c r="B245" s="6" t="s">
        <v>1430</v>
      </c>
      <c r="C245" s="7" t="str">
        <f>HYPERLINK("https://website.cs.vt.edu/research/Seminars/Elisa_Bertino.html","https://website.cs.vt.edu/research/Seminars/Elisa_Bertino.html")</f>
        <v>https://website.cs.vt.edu/research/Seminars/Elisa_Bertino.html</v>
      </c>
      <c r="D245" s="6" t="s">
        <v>1431</v>
      </c>
      <c r="E245" s="6" t="s">
        <v>2088</v>
      </c>
      <c r="F245" s="6" t="s">
        <v>2088</v>
      </c>
      <c r="G245" s="6" t="s">
        <v>2087</v>
      </c>
      <c r="H245" s="6" t="s">
        <v>2088</v>
      </c>
      <c r="I245" s="6" t="s">
        <v>2086</v>
      </c>
      <c r="J245" s="6" t="s">
        <v>2089</v>
      </c>
      <c r="K245" s="6" t="s">
        <v>2087</v>
      </c>
      <c r="L245" s="6"/>
    </row>
    <row r="246" ht="15.75" customHeight="1">
      <c r="A246" s="4" t="s">
        <v>1434</v>
      </c>
      <c r="B246" s="4" t="s">
        <v>1435</v>
      </c>
      <c r="C246" s="5" t="str">
        <f>HYPERLINK("https://website.cs.vt.edu/research/Seminars/Eric_Anschuetz.html","https://website.cs.vt.edu/research/Seminars/Eric_Anschuetz.html")</f>
        <v>https://website.cs.vt.edu/research/Seminars/Eric_Anschuetz.html</v>
      </c>
      <c r="D246" s="4" t="s">
        <v>1436</v>
      </c>
      <c r="E246" s="4" t="s">
        <v>2088</v>
      </c>
      <c r="F246" s="4" t="s">
        <v>2088</v>
      </c>
      <c r="G246" s="4" t="s">
        <v>2087</v>
      </c>
      <c r="H246" s="4" t="s">
        <v>2087</v>
      </c>
      <c r="I246" s="4" t="s">
        <v>2086</v>
      </c>
      <c r="J246" s="4" t="s">
        <v>2086</v>
      </c>
      <c r="K246" s="4" t="s">
        <v>2087</v>
      </c>
      <c r="L246" s="4"/>
    </row>
    <row r="247" ht="15.75" customHeight="1">
      <c r="A247" s="6" t="s">
        <v>1439</v>
      </c>
      <c r="B247" s="6" t="s">
        <v>1440</v>
      </c>
      <c r="C247" s="7" t="str">
        <f>HYPERLINK("https://website.cs.vt.edu/research/Seminars/Eric_Pauley.html","https://website.cs.vt.edu/research/Seminars/Eric_Pauley.html")</f>
        <v>https://website.cs.vt.edu/research/Seminars/Eric_Pauley.html</v>
      </c>
      <c r="D247" s="6" t="s">
        <v>1441</v>
      </c>
      <c r="E247" s="6" t="s">
        <v>2088</v>
      </c>
      <c r="F247" s="6" t="s">
        <v>2088</v>
      </c>
      <c r="G247" s="6" t="s">
        <v>2087</v>
      </c>
      <c r="H247" s="6" t="s">
        <v>2088</v>
      </c>
      <c r="I247" s="6" t="s">
        <v>2086</v>
      </c>
      <c r="J247" s="6" t="s">
        <v>2086</v>
      </c>
      <c r="K247" s="6" t="s">
        <v>2087</v>
      </c>
      <c r="L247" s="6"/>
    </row>
    <row r="248" ht="15.75" customHeight="1">
      <c r="A248" s="4" t="s">
        <v>1444</v>
      </c>
      <c r="B248" s="4" t="s">
        <v>1445</v>
      </c>
      <c r="C248" s="5" t="str">
        <f>HYPERLINK("https://website.cs.vt.edu/research/Seminars/Evan_King.html","https://website.cs.vt.edu/research/Seminars/Evan_King.html")</f>
        <v>https://website.cs.vt.edu/research/Seminars/Evan_King.html</v>
      </c>
      <c r="D248" s="4" t="s">
        <v>1446</v>
      </c>
      <c r="E248" s="4" t="s">
        <v>2088</v>
      </c>
      <c r="F248" s="4" t="s">
        <v>2088</v>
      </c>
      <c r="G248" s="4" t="s">
        <v>2087</v>
      </c>
      <c r="H248" s="4" t="s">
        <v>2086</v>
      </c>
      <c r="I248" s="4" t="s">
        <v>2086</v>
      </c>
      <c r="J248" s="4" t="s">
        <v>2086</v>
      </c>
      <c r="K248" s="4" t="s">
        <v>2087</v>
      </c>
      <c r="L248" s="4"/>
    </row>
    <row r="249" ht="15.75" customHeight="1">
      <c r="A249" s="6" t="s">
        <v>1449</v>
      </c>
      <c r="B249" s="6" t="s">
        <v>1450</v>
      </c>
      <c r="C249" s="7" t="str">
        <f>HYPERLINK("https://website.cs.vt.edu/research/Seminars/Geoff_Pleiss.html","https://website.cs.vt.edu/research/Seminars/Geoff_Pleiss.html")</f>
        <v>https://website.cs.vt.edu/research/Seminars/Geoff_Pleiss.html</v>
      </c>
      <c r="D249" s="6" t="s">
        <v>1451</v>
      </c>
      <c r="E249" s="6" t="s">
        <v>2088</v>
      </c>
      <c r="F249" s="6" t="s">
        <v>2088</v>
      </c>
      <c r="G249" s="6" t="s">
        <v>2087</v>
      </c>
      <c r="H249" s="6" t="s">
        <v>2087</v>
      </c>
      <c r="I249" s="6" t="s">
        <v>2086</v>
      </c>
      <c r="J249" s="6" t="s">
        <v>2086</v>
      </c>
      <c r="K249" s="6" t="s">
        <v>2087</v>
      </c>
      <c r="L249" s="6"/>
    </row>
    <row r="250" ht="15.75" customHeight="1">
      <c r="A250" s="4" t="s">
        <v>1454</v>
      </c>
      <c r="B250" s="4" t="s">
        <v>1455</v>
      </c>
      <c r="C250" s="5" t="str">
        <f>HYPERLINK("https://website.cs.vt.edu/research/Seminars/Gokul-Ravi.html","https://website.cs.vt.edu/research/Seminars/Gokul-Ravi.html")</f>
        <v>https://website.cs.vt.edu/research/Seminars/Gokul-Ravi.html</v>
      </c>
      <c r="D250" s="4" t="s">
        <v>1456</v>
      </c>
      <c r="E250" s="4" t="s">
        <v>2088</v>
      </c>
      <c r="F250" s="4" t="s">
        <v>2088</v>
      </c>
      <c r="G250" s="4" t="s">
        <v>2087</v>
      </c>
      <c r="H250" s="4" t="s">
        <v>2088</v>
      </c>
      <c r="I250" s="4" t="s">
        <v>2086</v>
      </c>
      <c r="J250" s="4" t="s">
        <v>2086</v>
      </c>
      <c r="K250" s="4" t="s">
        <v>2087</v>
      </c>
      <c r="L250" s="4"/>
    </row>
    <row r="251" ht="15.75" customHeight="1">
      <c r="A251" s="6" t="s">
        <v>1459</v>
      </c>
      <c r="B251" s="6" t="s">
        <v>1460</v>
      </c>
      <c r="C251" s="7" t="str">
        <f>HYPERLINK("https://website.cs.vt.edu/research/Seminars/Graduate-Seminar-02-09-22.html","https://website.cs.vt.edu/research/Seminars/Graduate-Seminar-02-09-22.html")</f>
        <v>https://website.cs.vt.edu/research/Seminars/Graduate-Seminar-02-09-22.html</v>
      </c>
      <c r="D251" s="6" t="s">
        <v>1461</v>
      </c>
      <c r="E251" s="6" t="s">
        <v>2088</v>
      </c>
      <c r="F251" s="6" t="s">
        <v>2088</v>
      </c>
      <c r="G251" s="6" t="s">
        <v>2090</v>
      </c>
      <c r="H251" s="6" t="s">
        <v>2087</v>
      </c>
      <c r="I251" s="6" t="s">
        <v>2086</v>
      </c>
      <c r="J251" s="6" t="s">
        <v>2086</v>
      </c>
      <c r="K251" s="6" t="s">
        <v>2087</v>
      </c>
      <c r="L251" s="6"/>
    </row>
    <row r="252" ht="15.75" customHeight="1">
      <c r="A252" s="4" t="s">
        <v>1464</v>
      </c>
      <c r="B252" s="4" t="s">
        <v>1465</v>
      </c>
      <c r="C252" s="5" t="str">
        <f>HYPERLINK("https://website.cs.vt.edu/research/Seminars/Graduate-Seminar-09-09-22.html","https://website.cs.vt.edu/research/Seminars/Graduate-Seminar-09-09-22.html")</f>
        <v>https://website.cs.vt.edu/research/Seminars/Graduate-Seminar-09-09-22.html</v>
      </c>
      <c r="D252" s="4" t="s">
        <v>1466</v>
      </c>
      <c r="E252" s="4" t="s">
        <v>2088</v>
      </c>
      <c r="F252" s="4" t="s">
        <v>2088</v>
      </c>
      <c r="G252" s="4" t="s">
        <v>2087</v>
      </c>
      <c r="H252" s="4" t="s">
        <v>2088</v>
      </c>
      <c r="I252" s="4" t="s">
        <v>2086</v>
      </c>
      <c r="J252" s="4" t="s">
        <v>2086</v>
      </c>
      <c r="K252" s="4" t="s">
        <v>2087</v>
      </c>
      <c r="L252" s="4"/>
    </row>
    <row r="253" ht="15.75" customHeight="1">
      <c r="A253" s="6" t="s">
        <v>1469</v>
      </c>
      <c r="B253" s="6" t="s">
        <v>1470</v>
      </c>
      <c r="C253" s="7" t="str">
        <f>HYPERLINK("https://website.cs.vt.edu/research/Seminars/Graduate-Seminar-09-16-22.html","https://website.cs.vt.edu/research/Seminars/Graduate-Seminar-09-16-22.html")</f>
        <v>https://website.cs.vt.edu/research/Seminars/Graduate-Seminar-09-16-22.html</v>
      </c>
      <c r="D253" s="6" t="s">
        <v>1471</v>
      </c>
      <c r="E253" s="6" t="s">
        <v>2088</v>
      </c>
      <c r="F253" s="6" t="s">
        <v>2088</v>
      </c>
      <c r="G253" s="6" t="s">
        <v>2087</v>
      </c>
      <c r="H253" s="6" t="s">
        <v>2087</v>
      </c>
      <c r="I253" s="6" t="s">
        <v>2086</v>
      </c>
      <c r="J253" s="6" t="s">
        <v>2086</v>
      </c>
      <c r="K253" s="6" t="s">
        <v>2087</v>
      </c>
      <c r="L253" s="6"/>
    </row>
    <row r="254" ht="15.75" customHeight="1">
      <c r="A254" s="4" t="s">
        <v>1474</v>
      </c>
      <c r="B254" s="4" t="s">
        <v>1475</v>
      </c>
      <c r="C254" s="5" t="str">
        <f>HYPERLINK("https://website.cs.vt.edu/research/Seminars/Graduate-Seminar-09-23-22.html","https://website.cs.vt.edu/research/Seminars/Graduate-Seminar-09-23-22.html")</f>
        <v>https://website.cs.vt.edu/research/Seminars/Graduate-Seminar-09-23-22.html</v>
      </c>
      <c r="D254" s="4" t="s">
        <v>1476</v>
      </c>
      <c r="E254" s="4" t="s">
        <v>2088</v>
      </c>
      <c r="F254" s="4" t="s">
        <v>2088</v>
      </c>
      <c r="G254" s="4" t="s">
        <v>2087</v>
      </c>
      <c r="H254" s="4" t="s">
        <v>2087</v>
      </c>
      <c r="I254" s="4" t="s">
        <v>2086</v>
      </c>
      <c r="J254" s="4" t="s">
        <v>2086</v>
      </c>
      <c r="K254" s="4" t="s">
        <v>2087</v>
      </c>
      <c r="L254" s="4"/>
    </row>
    <row r="255" ht="15.75" customHeight="1">
      <c r="A255" s="6" t="s">
        <v>1479</v>
      </c>
      <c r="B255" s="6" t="s">
        <v>1480</v>
      </c>
      <c r="C255" s="7" t="str">
        <f>HYPERLINK("https://website.cs.vt.edu/research/Seminars/Graduate-Seminar-10-14-22.html","https://website.cs.vt.edu/research/Seminars/Graduate-Seminar-10-14-22.html")</f>
        <v>https://website.cs.vt.edu/research/Seminars/Graduate-Seminar-10-14-22.html</v>
      </c>
      <c r="D255" s="6" t="s">
        <v>1481</v>
      </c>
      <c r="E255" s="6" t="s">
        <v>2088</v>
      </c>
      <c r="F255" s="6" t="s">
        <v>2088</v>
      </c>
      <c r="G255" s="6" t="s">
        <v>2087</v>
      </c>
      <c r="H255" s="6" t="s">
        <v>2090</v>
      </c>
      <c r="I255" s="6" t="s">
        <v>2086</v>
      </c>
      <c r="J255" s="6" t="s">
        <v>2086</v>
      </c>
      <c r="K255" s="6" t="s">
        <v>2087</v>
      </c>
      <c r="L255" s="6"/>
    </row>
    <row r="256" ht="15.75" customHeight="1">
      <c r="A256" s="4" t="s">
        <v>1484</v>
      </c>
      <c r="B256" s="4" t="s">
        <v>1485</v>
      </c>
      <c r="C256" s="5" t="str">
        <f>HYPERLINK("https://website.cs.vt.edu/research/Seminars/Graduate-Seminar-10-21-22.html","https://website.cs.vt.edu/research/Seminars/Graduate-Seminar-10-21-22.html")</f>
        <v>https://website.cs.vt.edu/research/Seminars/Graduate-Seminar-10-21-22.html</v>
      </c>
      <c r="D256" s="4" t="s">
        <v>1486</v>
      </c>
      <c r="E256" s="4" t="s">
        <v>2088</v>
      </c>
      <c r="F256" s="4" t="s">
        <v>2088</v>
      </c>
      <c r="G256" s="4" t="s">
        <v>2087</v>
      </c>
      <c r="H256" s="4" t="s">
        <v>2089</v>
      </c>
      <c r="I256" s="4" t="s">
        <v>2086</v>
      </c>
      <c r="J256" s="4" t="s">
        <v>2086</v>
      </c>
      <c r="K256" s="4" t="s">
        <v>2087</v>
      </c>
      <c r="L256" s="4"/>
    </row>
    <row r="257" ht="15.75" customHeight="1">
      <c r="A257" s="6" t="s">
        <v>1489</v>
      </c>
      <c r="B257" s="6" t="s">
        <v>1490</v>
      </c>
      <c r="C257" s="7" t="str">
        <f>HYPERLINK("https://website.cs.vt.edu/research/Seminars/Graduate-Seminar-10-28-22.html","https://website.cs.vt.edu/research/Seminars/Graduate-Seminar-10-28-22.html")</f>
        <v>https://website.cs.vt.edu/research/Seminars/Graduate-Seminar-10-28-22.html</v>
      </c>
      <c r="D257" s="6" t="s">
        <v>1491</v>
      </c>
      <c r="E257" s="6" t="s">
        <v>2088</v>
      </c>
      <c r="F257" s="6" t="s">
        <v>2088</v>
      </c>
      <c r="G257" s="6" t="s">
        <v>2087</v>
      </c>
      <c r="H257" s="6" t="s">
        <v>2087</v>
      </c>
      <c r="I257" s="6" t="s">
        <v>2086</v>
      </c>
      <c r="J257" s="6" t="s">
        <v>2086</v>
      </c>
      <c r="K257" s="6" t="s">
        <v>2087</v>
      </c>
      <c r="L257" s="6"/>
    </row>
    <row r="258" ht="15.75" customHeight="1">
      <c r="A258" s="4" t="s">
        <v>1494</v>
      </c>
      <c r="B258" s="4" t="s">
        <v>1495</v>
      </c>
      <c r="C258" s="5" t="str">
        <f>HYPERLINK("https://website.cs.vt.edu/research/Seminars/Graduate-Seminar-11-04-22.html","https://website.cs.vt.edu/research/Seminars/Graduate-Seminar-11-04-22.html")</f>
        <v>https://website.cs.vt.edu/research/Seminars/Graduate-Seminar-11-04-22.html</v>
      </c>
      <c r="D258" s="4" t="s">
        <v>1496</v>
      </c>
      <c r="E258" s="4" t="s">
        <v>2088</v>
      </c>
      <c r="F258" s="4" t="s">
        <v>2088</v>
      </c>
      <c r="G258" s="4" t="s">
        <v>2087</v>
      </c>
      <c r="H258" s="4" t="s">
        <v>2088</v>
      </c>
      <c r="I258" s="4" t="s">
        <v>2086</v>
      </c>
      <c r="J258" s="4" t="s">
        <v>2086</v>
      </c>
      <c r="K258" s="4" t="s">
        <v>2087</v>
      </c>
      <c r="L258" s="4"/>
    </row>
    <row r="259" ht="15.75" customHeight="1">
      <c r="A259" s="6" t="s">
        <v>1499</v>
      </c>
      <c r="B259" s="6" t="s">
        <v>1500</v>
      </c>
      <c r="C259" s="7" t="str">
        <f>HYPERLINK("https://website.cs.vt.edu/research/Seminars/Graduate-Seminar-11-11-22.html","https://website.cs.vt.edu/research/Seminars/Graduate-Seminar-11-11-22.html")</f>
        <v>https://website.cs.vt.edu/research/Seminars/Graduate-Seminar-11-11-22.html</v>
      </c>
      <c r="D259" s="6" t="s">
        <v>1501</v>
      </c>
      <c r="E259" s="6" t="s">
        <v>2088</v>
      </c>
      <c r="F259" s="6" t="s">
        <v>2088</v>
      </c>
      <c r="G259" s="6" t="s">
        <v>2087</v>
      </c>
      <c r="H259" s="6" t="s">
        <v>2087</v>
      </c>
      <c r="I259" s="6" t="s">
        <v>2086</v>
      </c>
      <c r="J259" s="6" t="s">
        <v>2086</v>
      </c>
      <c r="K259" s="6" t="s">
        <v>2087</v>
      </c>
      <c r="L259" s="6"/>
    </row>
    <row r="260" ht="15.75" customHeight="1">
      <c r="A260" s="4" t="s">
        <v>1504</v>
      </c>
      <c r="B260" s="4" t="s">
        <v>1505</v>
      </c>
      <c r="C260" s="5" t="str">
        <f>HYPERLINK("https://website.cs.vt.edu/research/Seminars/Graduate-Seminar-11-18-22.html","https://website.cs.vt.edu/research/Seminars/Graduate-Seminar-11-18-22.html")</f>
        <v>https://website.cs.vt.edu/research/Seminars/Graduate-Seminar-11-18-22.html</v>
      </c>
      <c r="D260" s="4" t="s">
        <v>1506</v>
      </c>
      <c r="E260" s="4" t="s">
        <v>2088</v>
      </c>
      <c r="F260" s="4" t="s">
        <v>2088</v>
      </c>
      <c r="G260" s="4" t="s">
        <v>2087</v>
      </c>
      <c r="H260" s="4" t="s">
        <v>2087</v>
      </c>
      <c r="I260" s="4" t="s">
        <v>2086</v>
      </c>
      <c r="J260" s="4" t="s">
        <v>2086</v>
      </c>
      <c r="K260" s="4" t="s">
        <v>2087</v>
      </c>
      <c r="L260" s="4"/>
    </row>
    <row r="261" ht="15.75" customHeight="1">
      <c r="A261" s="6" t="s">
        <v>1509</v>
      </c>
      <c r="B261" s="6" t="s">
        <v>1510</v>
      </c>
      <c r="C261" s="7" t="str">
        <f>HYPERLINK("https://website.cs.vt.edu/research/Seminars/Graduate-Seminar-12-02-22.html","https://website.cs.vt.edu/research/Seminars/Graduate-Seminar-12-02-22.html")</f>
        <v>https://website.cs.vt.edu/research/Seminars/Graduate-Seminar-12-02-22.html</v>
      </c>
      <c r="D261" s="6" t="s">
        <v>1511</v>
      </c>
      <c r="E261" s="6" t="s">
        <v>2088</v>
      </c>
      <c r="F261" s="6" t="s">
        <v>2088</v>
      </c>
      <c r="G261" s="6" t="s">
        <v>2087</v>
      </c>
      <c r="H261" s="6" t="s">
        <v>2088</v>
      </c>
      <c r="I261" s="6" t="s">
        <v>2086</v>
      </c>
      <c r="J261" s="6" t="s">
        <v>2086</v>
      </c>
      <c r="K261" s="6" t="s">
        <v>2087</v>
      </c>
      <c r="L261" s="6"/>
    </row>
    <row r="262" ht="15.75" customHeight="1">
      <c r="A262" s="4" t="s">
        <v>1514</v>
      </c>
      <c r="B262" s="4" t="s">
        <v>1515</v>
      </c>
      <c r="C262" s="5" t="str">
        <f>HYPERLINK("https://website.cs.vt.edu/research/Seminars/Gushu_Li.html","https://website.cs.vt.edu/research/Seminars/Gushu_Li.html")</f>
        <v>https://website.cs.vt.edu/research/Seminars/Gushu_Li.html</v>
      </c>
      <c r="D262" s="4" t="s">
        <v>1516</v>
      </c>
      <c r="E262" s="4" t="s">
        <v>2088</v>
      </c>
      <c r="F262" s="4" t="s">
        <v>2088</v>
      </c>
      <c r="G262" s="4" t="s">
        <v>2087</v>
      </c>
      <c r="H262" s="4" t="s">
        <v>2088</v>
      </c>
      <c r="I262" s="4" t="s">
        <v>2086</v>
      </c>
      <c r="J262" s="4" t="s">
        <v>2086</v>
      </c>
      <c r="K262" s="4" t="s">
        <v>2087</v>
      </c>
      <c r="L262" s="4"/>
    </row>
    <row r="263" ht="15.75" customHeight="1">
      <c r="A263" s="6" t="s">
        <v>1519</v>
      </c>
      <c r="B263" s="6" t="s">
        <v>1520</v>
      </c>
      <c r="C263" s="7" t="str">
        <f>HYPERLINK("https://website.cs.vt.edu/research/Seminars/Hang-Liu.html","https://website.cs.vt.edu/research/Seminars/Hang-Liu.html")</f>
        <v>https://website.cs.vt.edu/research/Seminars/Hang-Liu.html</v>
      </c>
      <c r="D263" s="6" t="s">
        <v>1521</v>
      </c>
      <c r="E263" s="6" t="s">
        <v>2088</v>
      </c>
      <c r="F263" s="6" t="s">
        <v>2088</v>
      </c>
      <c r="G263" s="6" t="s">
        <v>2087</v>
      </c>
      <c r="H263" s="6" t="s">
        <v>2088</v>
      </c>
      <c r="I263" s="6" t="s">
        <v>2086</v>
      </c>
      <c r="J263" s="6" t="s">
        <v>2086</v>
      </c>
      <c r="K263" s="6" t="s">
        <v>2087</v>
      </c>
      <c r="L263" s="6"/>
    </row>
    <row r="264" ht="15.75" customHeight="1">
      <c r="A264" s="4" t="s">
        <v>1524</v>
      </c>
      <c r="B264" s="4" t="s">
        <v>1525</v>
      </c>
      <c r="C264" s="5" t="str">
        <f>HYPERLINK("https://website.cs.vt.edu/research/Seminars/Harjas-Singh.html","https://website.cs.vt.edu/research/Seminars/Harjas-Singh.html")</f>
        <v>https://website.cs.vt.edu/research/Seminars/Harjas-Singh.html</v>
      </c>
      <c r="D264" s="4" t="s">
        <v>1526</v>
      </c>
      <c r="E264" s="4" t="s">
        <v>2088</v>
      </c>
      <c r="F264" s="4" t="s">
        <v>2088</v>
      </c>
      <c r="G264" s="4" t="s">
        <v>2087</v>
      </c>
      <c r="H264" s="4" t="s">
        <v>2087</v>
      </c>
      <c r="I264" s="4" t="s">
        <v>2086</v>
      </c>
      <c r="J264" s="4" t="s">
        <v>2086</v>
      </c>
      <c r="K264" s="4" t="s">
        <v>2087</v>
      </c>
      <c r="L264" s="4"/>
    </row>
    <row r="265" ht="15.75" customHeight="1">
      <c r="A265" s="6" t="s">
        <v>1529</v>
      </c>
      <c r="B265" s="6" t="s">
        <v>1530</v>
      </c>
      <c r="C265" s="7" t="str">
        <f>HYPERLINK("https://website.cs.vt.edu/research/Seminars/Hashim_Sharif.html","https://website.cs.vt.edu/research/Seminars/Hashim_Sharif.html")</f>
        <v>https://website.cs.vt.edu/research/Seminars/Hashim_Sharif.html</v>
      </c>
      <c r="D265" s="6" t="s">
        <v>1531</v>
      </c>
      <c r="E265" s="6" t="s">
        <v>2088</v>
      </c>
      <c r="F265" s="6" t="s">
        <v>2088</v>
      </c>
      <c r="G265" s="6" t="s">
        <v>2087</v>
      </c>
      <c r="H265" s="6" t="s">
        <v>2088</v>
      </c>
      <c r="I265" s="6" t="s">
        <v>2086</v>
      </c>
      <c r="J265" s="6" t="s">
        <v>2086</v>
      </c>
      <c r="K265" s="6" t="s">
        <v>2087</v>
      </c>
      <c r="L265" s="6"/>
    </row>
    <row r="266" ht="15.75" customHeight="1">
      <c r="A266" s="4" t="s">
        <v>1534</v>
      </c>
      <c r="B266" s="4" t="s">
        <v>1535</v>
      </c>
      <c r="C266" s="5" t="str">
        <f>HYPERLINK("https://website.cs.vt.edu/research/Seminars/Hezi_Zhang.html","https://website.cs.vt.edu/research/Seminars/Hezi_Zhang.html")</f>
        <v>https://website.cs.vt.edu/research/Seminars/Hezi_Zhang.html</v>
      </c>
      <c r="D266" s="4" t="s">
        <v>1536</v>
      </c>
      <c r="E266" s="4" t="s">
        <v>2088</v>
      </c>
      <c r="F266" s="4" t="s">
        <v>2088</v>
      </c>
      <c r="G266" s="4" t="s">
        <v>2087</v>
      </c>
      <c r="H266" s="4" t="s">
        <v>2087</v>
      </c>
      <c r="I266" s="4" t="s">
        <v>2086</v>
      </c>
      <c r="J266" s="4" t="s">
        <v>2086</v>
      </c>
      <c r="K266" s="4" t="s">
        <v>2087</v>
      </c>
      <c r="L266" s="4"/>
    </row>
    <row r="267" ht="15.75" customHeight="1">
      <c r="A267" s="6" t="s">
        <v>1539</v>
      </c>
      <c r="B267" s="6" t="s">
        <v>1540</v>
      </c>
      <c r="C267" s="7" t="str">
        <f>HYPERLINK("https://website.cs.vt.edu/research/Seminars/Homanga_Bharadhwaj.html","https://website.cs.vt.edu/research/Seminars/Homanga_Bharadhwaj.html")</f>
        <v>https://website.cs.vt.edu/research/Seminars/Homanga_Bharadhwaj.html</v>
      </c>
      <c r="D267" s="6" t="s">
        <v>1541</v>
      </c>
      <c r="E267" s="6" t="s">
        <v>2088</v>
      </c>
      <c r="F267" s="6" t="s">
        <v>2088</v>
      </c>
      <c r="G267" s="6" t="s">
        <v>2087</v>
      </c>
      <c r="H267" s="6" t="s">
        <v>2087</v>
      </c>
      <c r="I267" s="6" t="s">
        <v>2086</v>
      </c>
      <c r="J267" s="6" t="s">
        <v>2086</v>
      </c>
      <c r="K267" s="6" t="s">
        <v>2087</v>
      </c>
      <c r="L267" s="6"/>
    </row>
    <row r="268" ht="15.75" customHeight="1">
      <c r="A268" s="4" t="s">
        <v>1544</v>
      </c>
      <c r="B268" s="4" t="s">
        <v>1545</v>
      </c>
      <c r="C268" s="5" t="str">
        <f>HYPERLINK("https://website.cs.vt.edu/research/Seminars/Huaicheng-Li.html","https://website.cs.vt.edu/research/Seminars/Huaicheng-Li.html")</f>
        <v>https://website.cs.vt.edu/research/Seminars/Huaicheng-Li.html</v>
      </c>
      <c r="D268" s="4" t="s">
        <v>1546</v>
      </c>
      <c r="E268" s="4" t="s">
        <v>2088</v>
      </c>
      <c r="F268" s="4" t="s">
        <v>2088</v>
      </c>
      <c r="G268" s="4" t="s">
        <v>2087</v>
      </c>
      <c r="H268" s="4" t="s">
        <v>2087</v>
      </c>
      <c r="I268" s="4" t="s">
        <v>2086</v>
      </c>
      <c r="J268" s="4" t="s">
        <v>2086</v>
      </c>
      <c r="K268" s="4" t="s">
        <v>2087</v>
      </c>
      <c r="L268" s="4"/>
    </row>
    <row r="269" ht="15.75" customHeight="1">
      <c r="A269" s="6" t="s">
        <v>1549</v>
      </c>
      <c r="B269" s="6" t="s">
        <v>1550</v>
      </c>
      <c r="C269" s="7" t="str">
        <f>HYPERLINK("https://website.cs.vt.edu/research/Seminars/Huaicheng_Li.html","https://website.cs.vt.edu/research/Seminars/Huaicheng_Li.html")</f>
        <v>https://website.cs.vt.edu/research/Seminars/Huaicheng_Li.html</v>
      </c>
      <c r="D269" s="6" t="s">
        <v>1551</v>
      </c>
      <c r="E269" s="6" t="s">
        <v>2088</v>
      </c>
      <c r="F269" s="6" t="s">
        <v>2088</v>
      </c>
      <c r="G269" s="6" t="s">
        <v>2087</v>
      </c>
      <c r="H269" s="6" t="s">
        <v>2086</v>
      </c>
      <c r="I269" s="6" t="s">
        <v>2086</v>
      </c>
      <c r="J269" s="6" t="s">
        <v>2086</v>
      </c>
      <c r="K269" s="6" t="s">
        <v>2087</v>
      </c>
      <c r="L269" s="6"/>
    </row>
    <row r="270" ht="15.75" customHeight="1">
      <c r="A270" s="4" t="s">
        <v>1554</v>
      </c>
      <c r="B270" s="4" t="s">
        <v>1555</v>
      </c>
      <c r="C270" s="5" t="str">
        <f>HYPERLINK("https://website.cs.vt.edu/research/Seminars/Igor-Kadota.html","https://website.cs.vt.edu/research/Seminars/Igor-Kadota.html")</f>
        <v>https://website.cs.vt.edu/research/Seminars/Igor-Kadota.html</v>
      </c>
      <c r="D270" s="4" t="s">
        <v>1556</v>
      </c>
      <c r="E270" s="4" t="s">
        <v>2088</v>
      </c>
      <c r="F270" s="4" t="s">
        <v>2088</v>
      </c>
      <c r="G270" s="4" t="s">
        <v>2087</v>
      </c>
      <c r="H270" s="4" t="s">
        <v>2088</v>
      </c>
      <c r="I270" s="4" t="s">
        <v>2086</v>
      </c>
      <c r="J270" s="4" t="s">
        <v>2086</v>
      </c>
      <c r="K270" s="4" t="s">
        <v>2087</v>
      </c>
      <c r="L270" s="4"/>
    </row>
    <row r="271" ht="15.75" customHeight="1">
      <c r="A271" s="6" t="s">
        <v>1564</v>
      </c>
      <c r="B271" s="6" t="s">
        <v>1565</v>
      </c>
      <c r="C271" s="7" t="str">
        <f>HYPERLINK("https://website.cs.vt.edu/research/Seminars/Jason-Snook.html","https://website.cs.vt.edu/research/Seminars/Jason-Snook.html")</f>
        <v>https://website.cs.vt.edu/research/Seminars/Jason-Snook.html</v>
      </c>
      <c r="D271" s="6" t="s">
        <v>1566</v>
      </c>
      <c r="E271" s="6" t="s">
        <v>2088</v>
      </c>
      <c r="F271" s="6" t="s">
        <v>2088</v>
      </c>
      <c r="G271" s="6" t="s">
        <v>2087</v>
      </c>
      <c r="H271" s="6" t="s">
        <v>2087</v>
      </c>
      <c r="I271" s="6" t="s">
        <v>2086</v>
      </c>
      <c r="J271" s="6" t="s">
        <v>2086</v>
      </c>
      <c r="K271" s="6" t="s">
        <v>2087</v>
      </c>
      <c r="L271" s="6"/>
    </row>
    <row r="272" ht="15.75" customHeight="1">
      <c r="A272" s="4" t="s">
        <v>1569</v>
      </c>
      <c r="B272" s="4" t="s">
        <v>1570</v>
      </c>
      <c r="C272" s="5" t="str">
        <f>HYPERLINK("https://website.cs.vt.edu/research/Seminars/Javier_Tibau.html","https://website.cs.vt.edu/research/Seminars/Javier_Tibau.html")</f>
        <v>https://website.cs.vt.edu/research/Seminars/Javier_Tibau.html</v>
      </c>
      <c r="D272" s="4" t="s">
        <v>1571</v>
      </c>
      <c r="E272" s="4" t="s">
        <v>2088</v>
      </c>
      <c r="F272" s="4" t="s">
        <v>2088</v>
      </c>
      <c r="G272" s="4" t="s">
        <v>2087</v>
      </c>
      <c r="H272" s="4" t="s">
        <v>2087</v>
      </c>
      <c r="I272" s="4" t="s">
        <v>2086</v>
      </c>
      <c r="J272" s="4" t="s">
        <v>2086</v>
      </c>
      <c r="K272" s="4" t="s">
        <v>2087</v>
      </c>
      <c r="L272" s="4"/>
    </row>
    <row r="273" ht="15.75" customHeight="1">
      <c r="A273" s="6" t="s">
        <v>1574</v>
      </c>
      <c r="B273" s="6" t="s">
        <v>1575</v>
      </c>
      <c r="C273" s="7" t="str">
        <f>HYPERLINK("https://website.cs.vt.edu/research/Seminars/Jiaming_Cui.html","https://website.cs.vt.edu/research/Seminars/Jiaming_Cui.html")</f>
        <v>https://website.cs.vt.edu/research/Seminars/Jiaming_Cui.html</v>
      </c>
      <c r="D273" s="6" t="s">
        <v>1576</v>
      </c>
      <c r="E273" s="6" t="s">
        <v>2088</v>
      </c>
      <c r="F273" s="6" t="s">
        <v>2088</v>
      </c>
      <c r="G273" s="6" t="s">
        <v>2087</v>
      </c>
      <c r="H273" s="6" t="s">
        <v>2087</v>
      </c>
      <c r="I273" s="6" t="s">
        <v>2086</v>
      </c>
      <c r="J273" s="6" t="s">
        <v>2086</v>
      </c>
      <c r="K273" s="6" t="s">
        <v>2087</v>
      </c>
      <c r="L273" s="6"/>
    </row>
    <row r="274" ht="15.75" customHeight="1">
      <c r="A274" s="4" t="s">
        <v>1579</v>
      </c>
      <c r="B274" s="4" t="s">
        <v>1580</v>
      </c>
      <c r="C274" s="5" t="str">
        <f>HYPERLINK("https://website.cs.vt.edu/research/Seminars/Jiaoyang_Li.html","https://website.cs.vt.edu/research/Seminars/Jiaoyang_Li.html")</f>
        <v>https://website.cs.vt.edu/research/Seminars/Jiaoyang_Li.html</v>
      </c>
      <c r="D274" s="4" t="s">
        <v>1581</v>
      </c>
      <c r="E274" s="4" t="s">
        <v>2088</v>
      </c>
      <c r="F274" s="4" t="s">
        <v>2088</v>
      </c>
      <c r="G274" s="4" t="s">
        <v>2087</v>
      </c>
      <c r="H274" s="4" t="s">
        <v>2087</v>
      </c>
      <c r="I274" s="4" t="s">
        <v>2086</v>
      </c>
      <c r="J274" s="4" t="s">
        <v>2086</v>
      </c>
      <c r="K274" s="4" t="s">
        <v>2087</v>
      </c>
      <c r="L274" s="4"/>
    </row>
    <row r="275" ht="15.75" customHeight="1">
      <c r="A275" s="6" t="s">
        <v>1584</v>
      </c>
      <c r="B275" s="6" t="s">
        <v>1585</v>
      </c>
      <c r="C275" s="7" t="str">
        <f>HYPERLINK("https://website.cs.vt.edu/research/Seminars/Jiaqi_Leng.html","https://website.cs.vt.edu/research/Seminars/Jiaqi_Leng.html")</f>
        <v>https://website.cs.vt.edu/research/Seminars/Jiaqi_Leng.html</v>
      </c>
      <c r="D275" s="6" t="s">
        <v>1586</v>
      </c>
      <c r="E275" s="6" t="s">
        <v>2088</v>
      </c>
      <c r="F275" s="6" t="s">
        <v>2088</v>
      </c>
      <c r="G275" s="6" t="s">
        <v>2087</v>
      </c>
      <c r="H275" s="6" t="s">
        <v>2089</v>
      </c>
      <c r="I275" s="6" t="s">
        <v>2086</v>
      </c>
      <c r="J275" s="6" t="s">
        <v>2086</v>
      </c>
      <c r="K275" s="6" t="s">
        <v>2087</v>
      </c>
      <c r="L275" s="6"/>
    </row>
    <row r="276" ht="15.75" customHeight="1">
      <c r="A276" s="4" t="s">
        <v>1589</v>
      </c>
      <c r="B276" s="4" t="s">
        <v>1590</v>
      </c>
      <c r="C276" s="5" t="str">
        <f>HYPERLINK("https://website.cs.vt.edu/research/Seminars/Jinyi_Yoon.html","https://website.cs.vt.edu/research/Seminars/Jinyi_Yoon.html")</f>
        <v>https://website.cs.vt.edu/research/Seminars/Jinyi_Yoon.html</v>
      </c>
      <c r="D276" s="4" t="s">
        <v>1591</v>
      </c>
      <c r="E276" s="4" t="s">
        <v>2088</v>
      </c>
      <c r="F276" s="4" t="s">
        <v>2088</v>
      </c>
      <c r="G276" s="4" t="s">
        <v>2087</v>
      </c>
      <c r="H276" s="4" t="s">
        <v>2087</v>
      </c>
      <c r="I276" s="4" t="s">
        <v>2086</v>
      </c>
      <c r="J276" s="4" t="s">
        <v>2086</v>
      </c>
      <c r="K276" s="4" t="s">
        <v>2087</v>
      </c>
      <c r="L276" s="4"/>
    </row>
    <row r="277" ht="15.75" customHeight="1">
      <c r="A277" s="6" t="s">
        <v>1594</v>
      </c>
      <c r="B277" s="6" t="s">
        <v>1595</v>
      </c>
      <c r="C277" s="7" t="str">
        <f>HYPERLINK("https://website.cs.vt.edu/research/Seminars/Joe_Calandrino.html","https://website.cs.vt.edu/research/Seminars/Joe_Calandrino.html")</f>
        <v>https://website.cs.vt.edu/research/Seminars/Joe_Calandrino.html</v>
      </c>
      <c r="D277" s="6" t="s">
        <v>1596</v>
      </c>
      <c r="E277" s="6" t="s">
        <v>2088</v>
      </c>
      <c r="F277" s="6" t="s">
        <v>2088</v>
      </c>
      <c r="G277" s="6" t="s">
        <v>2087</v>
      </c>
      <c r="H277" s="6" t="s">
        <v>2087</v>
      </c>
      <c r="I277" s="6" t="s">
        <v>2086</v>
      </c>
      <c r="J277" s="6" t="s">
        <v>2086</v>
      </c>
      <c r="K277" s="6" t="s">
        <v>2087</v>
      </c>
      <c r="L277" s="6"/>
    </row>
    <row r="278" ht="15.75" customHeight="1">
      <c r="A278" s="4" t="s">
        <v>1599</v>
      </c>
      <c r="B278" s="4" t="s">
        <v>1600</v>
      </c>
      <c r="C278" s="5" t="str">
        <f>HYPERLINK("https://website.cs.vt.edu/research/Seminars/Joshua_Viszlai.html","https://website.cs.vt.edu/research/Seminars/Joshua_Viszlai.html")</f>
        <v>https://website.cs.vt.edu/research/Seminars/Joshua_Viszlai.html</v>
      </c>
      <c r="D278" s="4" t="s">
        <v>1601</v>
      </c>
      <c r="E278" s="4" t="s">
        <v>2088</v>
      </c>
      <c r="F278" s="4" t="s">
        <v>2088</v>
      </c>
      <c r="G278" s="4" t="s">
        <v>2087</v>
      </c>
      <c r="H278" s="4" t="s">
        <v>2088</v>
      </c>
      <c r="I278" s="4" t="s">
        <v>2086</v>
      </c>
      <c r="J278" s="4" t="s">
        <v>2086</v>
      </c>
      <c r="K278" s="4" t="s">
        <v>2087</v>
      </c>
      <c r="L278" s="4"/>
    </row>
    <row r="279" ht="15.75" customHeight="1">
      <c r="A279" s="6" t="s">
        <v>1604</v>
      </c>
      <c r="B279" s="6" t="s">
        <v>1605</v>
      </c>
      <c r="C279" s="7" t="str">
        <f>HYPERLINK("https://website.cs.vt.edu/research/Seminars/Jun_Nishida.html","https://website.cs.vt.edu/research/Seminars/Jun_Nishida.html")</f>
        <v>https://website.cs.vt.edu/research/Seminars/Jun_Nishida.html</v>
      </c>
      <c r="D279" s="6" t="s">
        <v>1606</v>
      </c>
      <c r="E279" s="6" t="s">
        <v>2088</v>
      </c>
      <c r="F279" s="6" t="s">
        <v>2088</v>
      </c>
      <c r="G279" s="6" t="s">
        <v>2087</v>
      </c>
      <c r="H279" s="6" t="s">
        <v>2087</v>
      </c>
      <c r="I279" s="6" t="s">
        <v>2086</v>
      </c>
      <c r="J279" s="6" t="s">
        <v>2086</v>
      </c>
      <c r="K279" s="6" t="s">
        <v>2087</v>
      </c>
      <c r="L279" s="6"/>
    </row>
    <row r="280" ht="15.75" customHeight="1">
      <c r="A280" s="4" t="s">
        <v>1609</v>
      </c>
      <c r="B280" s="4" t="s">
        <v>1610</v>
      </c>
      <c r="C280" s="5" t="str">
        <f>HYPERLINK("https://website.cs.vt.edu/research/Seminars/Junyi_Li.html","https://website.cs.vt.edu/research/Seminars/Junyi_Li.html")</f>
        <v>https://website.cs.vt.edu/research/Seminars/Junyi_Li.html</v>
      </c>
      <c r="D280" s="4" t="s">
        <v>1611</v>
      </c>
      <c r="E280" s="4" t="s">
        <v>2088</v>
      </c>
      <c r="F280" s="4" t="s">
        <v>2088</v>
      </c>
      <c r="G280" s="4" t="s">
        <v>2087</v>
      </c>
      <c r="H280" s="4" t="s">
        <v>2088</v>
      </c>
      <c r="I280" s="4" t="s">
        <v>2086</v>
      </c>
      <c r="J280" s="4" t="s">
        <v>2086</v>
      </c>
      <c r="K280" s="4" t="s">
        <v>2087</v>
      </c>
      <c r="L280" s="4"/>
    </row>
    <row r="281" ht="15.75" customHeight="1">
      <c r="A281" s="6" t="s">
        <v>1614</v>
      </c>
      <c r="B281" s="6" t="s">
        <v>1615</v>
      </c>
      <c r="C281" s="7" t="str">
        <f>HYPERLINK("https://website.cs.vt.edu/research/Seminars/Kai-Wang.html","https://website.cs.vt.edu/research/Seminars/Kai-Wang.html")</f>
        <v>https://website.cs.vt.edu/research/Seminars/Kai-Wang.html</v>
      </c>
      <c r="D281" s="6" t="s">
        <v>1616</v>
      </c>
      <c r="E281" s="6" t="s">
        <v>2088</v>
      </c>
      <c r="F281" s="6" t="s">
        <v>2088</v>
      </c>
      <c r="G281" s="6" t="s">
        <v>2087</v>
      </c>
      <c r="H281" s="6" t="s">
        <v>2087</v>
      </c>
      <c r="I281" s="6" t="s">
        <v>2086</v>
      </c>
      <c r="J281" s="6" t="s">
        <v>2089</v>
      </c>
      <c r="K281" s="6" t="s">
        <v>2087</v>
      </c>
      <c r="L281" s="6"/>
    </row>
    <row r="282" ht="15.75" customHeight="1">
      <c r="A282" s="4" t="s">
        <v>1619</v>
      </c>
      <c r="B282" s="4" t="s">
        <v>1620</v>
      </c>
      <c r="C282" s="5" t="str">
        <f>HYPERLINK("https://website.cs.vt.edu/research/Seminars/Kaixiong-Zhou.html","https://website.cs.vt.edu/research/Seminars/Kaixiong-Zhou.html")</f>
        <v>https://website.cs.vt.edu/research/Seminars/Kaixiong-Zhou.html</v>
      </c>
      <c r="D282" s="4" t="s">
        <v>1621</v>
      </c>
      <c r="E282" s="4" t="s">
        <v>2088</v>
      </c>
      <c r="F282" s="4" t="s">
        <v>2088</v>
      </c>
      <c r="G282" s="4" t="s">
        <v>2087</v>
      </c>
      <c r="H282" s="4" t="s">
        <v>2088</v>
      </c>
      <c r="I282" s="4" t="s">
        <v>2086</v>
      </c>
      <c r="J282" s="4" t="s">
        <v>2086</v>
      </c>
      <c r="K282" s="4" t="s">
        <v>2087</v>
      </c>
      <c r="L282" s="4"/>
    </row>
    <row r="283" ht="15.75" customHeight="1">
      <c r="A283" s="6" t="s">
        <v>1624</v>
      </c>
      <c r="B283" s="6" t="s">
        <v>1625</v>
      </c>
      <c r="C283" s="7" t="str">
        <f>HYPERLINK("https://website.cs.vt.edu/research/Seminars/Karen-Sowon.html","https://website.cs.vt.edu/research/Seminars/Karen-Sowon.html")</f>
        <v>https://website.cs.vt.edu/research/Seminars/Karen-Sowon.html</v>
      </c>
      <c r="D283" s="6" t="s">
        <v>1626</v>
      </c>
      <c r="E283" s="6" t="s">
        <v>2088</v>
      </c>
      <c r="F283" s="6" t="s">
        <v>2088</v>
      </c>
      <c r="G283" s="6" t="s">
        <v>2087</v>
      </c>
      <c r="H283" s="6" t="s">
        <v>2087</v>
      </c>
      <c r="I283" s="6" t="s">
        <v>2086</v>
      </c>
      <c r="J283" s="6" t="s">
        <v>2086</v>
      </c>
      <c r="K283" s="6" t="s">
        <v>2087</v>
      </c>
      <c r="L283" s="6"/>
    </row>
    <row r="284" ht="15.75" customHeight="1">
      <c r="A284" s="4" t="s">
        <v>1629</v>
      </c>
      <c r="B284" s="4" t="s">
        <v>1630</v>
      </c>
      <c r="C284" s="5" t="str">
        <f>HYPERLINK("https://website.cs.vt.edu/research/Seminars/Karla_Badillo-Urquiola.html","https://website.cs.vt.edu/research/Seminars/Karla_Badillo-Urquiola.html")</f>
        <v>https://website.cs.vt.edu/research/Seminars/Karla_Badillo-Urquiola.html</v>
      </c>
      <c r="D284" s="4" t="s">
        <v>1631</v>
      </c>
      <c r="E284" s="4" t="s">
        <v>2088</v>
      </c>
      <c r="F284" s="4" t="s">
        <v>2088</v>
      </c>
      <c r="G284" s="4" t="s">
        <v>2087</v>
      </c>
      <c r="H284" s="4" t="s">
        <v>2087</v>
      </c>
      <c r="I284" s="4" t="s">
        <v>2086</v>
      </c>
      <c r="J284" s="4" t="s">
        <v>2090</v>
      </c>
      <c r="K284" s="4" t="s">
        <v>2087</v>
      </c>
      <c r="L284" s="4"/>
    </row>
    <row r="285" ht="15.75" customHeight="1">
      <c r="A285" s="6" t="s">
        <v>1634</v>
      </c>
      <c r="B285" s="6" t="s">
        <v>1635</v>
      </c>
      <c r="C285" s="7" t="str">
        <f>HYPERLINK("https://website.cs.vt.edu/research/Seminars/Kevin_Bock.html","https://website.cs.vt.edu/research/Seminars/Kevin_Bock.html")</f>
        <v>https://website.cs.vt.edu/research/Seminars/Kevin_Bock.html</v>
      </c>
      <c r="D285" s="6" t="s">
        <v>1636</v>
      </c>
      <c r="E285" s="6" t="s">
        <v>2088</v>
      </c>
      <c r="F285" s="6" t="s">
        <v>2088</v>
      </c>
      <c r="G285" s="6" t="s">
        <v>2087</v>
      </c>
      <c r="H285" s="6" t="s">
        <v>2087</v>
      </c>
      <c r="I285" s="6" t="s">
        <v>2086</v>
      </c>
      <c r="J285" s="6" t="s">
        <v>2086</v>
      </c>
      <c r="K285" s="6" t="s">
        <v>2087</v>
      </c>
      <c r="L285" s="6"/>
    </row>
    <row r="286" ht="15.75" customHeight="1">
      <c r="A286" s="4" t="s">
        <v>1639</v>
      </c>
      <c r="B286" s="4" t="s">
        <v>1640</v>
      </c>
      <c r="C286" s="5" t="str">
        <f>HYPERLINK("https://website.cs.vt.edu/research/Seminars/Kevin_Minnick.html","https://website.cs.vt.edu/research/Seminars/Kevin_Minnick.html")</f>
        <v>https://website.cs.vt.edu/research/Seminars/Kevin_Minnick.html</v>
      </c>
      <c r="D286" s="4" t="s">
        <v>1641</v>
      </c>
      <c r="E286" s="4" t="s">
        <v>2088</v>
      </c>
      <c r="F286" s="4" t="s">
        <v>2088</v>
      </c>
      <c r="G286" s="4" t="s">
        <v>2087</v>
      </c>
      <c r="H286" s="4" t="s">
        <v>2087</v>
      </c>
      <c r="I286" s="4" t="s">
        <v>2086</v>
      </c>
      <c r="J286" s="4" t="s">
        <v>2086</v>
      </c>
      <c r="K286" s="4" t="s">
        <v>2087</v>
      </c>
      <c r="L286" s="4"/>
    </row>
    <row r="287" ht="15.75" customHeight="1">
      <c r="A287" s="6" t="s">
        <v>1644</v>
      </c>
      <c r="B287" s="6" t="s">
        <v>1645</v>
      </c>
      <c r="C287" s="7" t="str">
        <f>HYPERLINK("https://website.cs.vt.edu/research/Seminars/Kirshanthan-Sundararajah.html","https://website.cs.vt.edu/research/Seminars/Kirshanthan-Sundararajah.html")</f>
        <v>https://website.cs.vt.edu/research/Seminars/Kirshanthan-Sundararajah.html</v>
      </c>
      <c r="D287" s="6" t="s">
        <v>1646</v>
      </c>
      <c r="E287" s="6" t="s">
        <v>2088</v>
      </c>
      <c r="F287" s="6" t="s">
        <v>2088</v>
      </c>
      <c r="G287" s="6" t="s">
        <v>2087</v>
      </c>
      <c r="H287" s="6" t="s">
        <v>2086</v>
      </c>
      <c r="I287" s="6" t="s">
        <v>2086</v>
      </c>
      <c r="J287" s="6" t="s">
        <v>2086</v>
      </c>
      <c r="K287" s="6" t="s">
        <v>2087</v>
      </c>
      <c r="L287" s="6"/>
    </row>
    <row r="288" ht="15.75" customHeight="1">
      <c r="A288" s="4" t="s">
        <v>1649</v>
      </c>
      <c r="B288" s="4" t="s">
        <v>1650</v>
      </c>
      <c r="C288" s="5" t="str">
        <f>HYPERLINK("https://website.cs.vt.edu/research/Seminars/Kurt_Luther.html","https://website.cs.vt.edu/research/Seminars/Kurt_Luther.html")</f>
        <v>https://website.cs.vt.edu/research/Seminars/Kurt_Luther.html</v>
      </c>
      <c r="D288" s="4" t="s">
        <v>1651</v>
      </c>
      <c r="E288" s="4" t="s">
        <v>2088</v>
      </c>
      <c r="F288" s="4" t="s">
        <v>2088</v>
      </c>
      <c r="G288" s="4" t="s">
        <v>2087</v>
      </c>
      <c r="H288" s="4" t="s">
        <v>2087</v>
      </c>
      <c r="I288" s="4" t="s">
        <v>2086</v>
      </c>
      <c r="J288" s="4" t="s">
        <v>2086</v>
      </c>
      <c r="K288" s="4" t="s">
        <v>2087</v>
      </c>
      <c r="L288" s="4"/>
    </row>
    <row r="289" ht="15.75" customHeight="1">
      <c r="A289" s="6" t="s">
        <v>1654</v>
      </c>
      <c r="B289" s="6" t="s">
        <v>1655</v>
      </c>
      <c r="C289" s="7" t="str">
        <f>HYPERLINK("https://website.cs.vt.edu/research/Seminars/Lawrence_Kim.html","https://website.cs.vt.edu/research/Seminars/Lawrence_Kim.html")</f>
        <v>https://website.cs.vt.edu/research/Seminars/Lawrence_Kim.html</v>
      </c>
      <c r="D289" s="6" t="s">
        <v>1656</v>
      </c>
      <c r="E289" s="6" t="s">
        <v>2088</v>
      </c>
      <c r="F289" s="6" t="s">
        <v>2088</v>
      </c>
      <c r="G289" s="6" t="s">
        <v>2087</v>
      </c>
      <c r="H289" s="6" t="s">
        <v>2088</v>
      </c>
      <c r="I289" s="6" t="s">
        <v>2086</v>
      </c>
      <c r="J289" s="6" t="s">
        <v>2086</v>
      </c>
      <c r="K289" s="6" t="s">
        <v>2087</v>
      </c>
      <c r="L289" s="6"/>
    </row>
    <row r="290" ht="15.75" customHeight="1">
      <c r="A290" s="4" t="s">
        <v>1659</v>
      </c>
      <c r="B290" s="4" t="s">
        <v>1660</v>
      </c>
      <c r="C290" s="5" t="str">
        <f>HYPERLINK("https://website.cs.vt.edu/research/Seminars/Liang_Zhao.html","https://website.cs.vt.edu/research/Seminars/Liang_Zhao.html")</f>
        <v>https://website.cs.vt.edu/research/Seminars/Liang_Zhao.html</v>
      </c>
      <c r="D290" s="4" t="s">
        <v>1661</v>
      </c>
      <c r="E290" s="4" t="s">
        <v>2088</v>
      </c>
      <c r="F290" s="4" t="s">
        <v>2088</v>
      </c>
      <c r="G290" s="4" t="s">
        <v>2087</v>
      </c>
      <c r="H290" s="4" t="s">
        <v>2087</v>
      </c>
      <c r="I290" s="4" t="s">
        <v>2086</v>
      </c>
      <c r="J290" s="4" t="s">
        <v>2086</v>
      </c>
      <c r="K290" s="4" t="s">
        <v>2087</v>
      </c>
      <c r="L290" s="4"/>
    </row>
    <row r="291" ht="15.75" customHeight="1">
      <c r="A291" s="6" t="s">
        <v>1664</v>
      </c>
      <c r="B291" s="6" t="s">
        <v>1665</v>
      </c>
      <c r="C291" s="7" t="str">
        <f>HYPERLINK("https://website.cs.vt.edu/research/Seminars/Lishan_Yang.html","https://website.cs.vt.edu/research/Seminars/Lishan_Yang.html")</f>
        <v>https://website.cs.vt.edu/research/Seminars/Lishan_Yang.html</v>
      </c>
      <c r="D291" s="6" t="s">
        <v>1666</v>
      </c>
      <c r="E291" s="6" t="s">
        <v>2088</v>
      </c>
      <c r="F291" s="6" t="s">
        <v>2088</v>
      </c>
      <c r="G291" s="6" t="s">
        <v>2087</v>
      </c>
      <c r="H291" s="6" t="s">
        <v>2087</v>
      </c>
      <c r="I291" s="6" t="s">
        <v>2086</v>
      </c>
      <c r="J291" s="6" t="s">
        <v>2086</v>
      </c>
      <c r="K291" s="6" t="s">
        <v>2087</v>
      </c>
      <c r="L291" s="6"/>
    </row>
    <row r="292" ht="15.75" customHeight="1">
      <c r="A292" s="4" t="s">
        <v>1669</v>
      </c>
      <c r="B292" s="4" t="s">
        <v>1670</v>
      </c>
      <c r="C292" s="5" t="str">
        <f>HYPERLINK("https://website.cs.vt.edu/research/Seminars/Lorraine_Li.html","https://website.cs.vt.edu/research/Seminars/Lorraine_Li.html")</f>
        <v>https://website.cs.vt.edu/research/Seminars/Lorraine_Li.html</v>
      </c>
      <c r="D292" s="4" t="s">
        <v>1671</v>
      </c>
      <c r="E292" s="4" t="s">
        <v>2088</v>
      </c>
      <c r="F292" s="4" t="s">
        <v>2088</v>
      </c>
      <c r="G292" s="4" t="s">
        <v>2087</v>
      </c>
      <c r="H292" s="4" t="s">
        <v>2087</v>
      </c>
      <c r="I292" s="4" t="s">
        <v>2086</v>
      </c>
      <c r="J292" s="4" t="s">
        <v>2086</v>
      </c>
      <c r="K292" s="4" t="s">
        <v>2087</v>
      </c>
      <c r="L292" s="4"/>
    </row>
    <row r="293" ht="15.75" customHeight="1">
      <c r="A293" s="6" t="s">
        <v>1674</v>
      </c>
      <c r="B293" s="6" t="s">
        <v>1675</v>
      </c>
      <c r="C293" s="7" t="str">
        <f>HYPERLINK("https://website.cs.vt.edu/research/Seminars/Maitraye_Das.html","https://website.cs.vt.edu/research/Seminars/Maitraye_Das.html")</f>
        <v>https://website.cs.vt.edu/research/Seminars/Maitraye_Das.html</v>
      </c>
      <c r="D293" s="6" t="s">
        <v>1676</v>
      </c>
      <c r="E293" s="6" t="s">
        <v>2088</v>
      </c>
      <c r="F293" s="6" t="s">
        <v>2088</v>
      </c>
      <c r="G293" s="6" t="s">
        <v>2087</v>
      </c>
      <c r="H293" s="6" t="s">
        <v>2087</v>
      </c>
      <c r="I293" s="6" t="s">
        <v>2086</v>
      </c>
      <c r="J293" s="6" t="s">
        <v>2086</v>
      </c>
      <c r="K293" s="6" t="s">
        <v>2087</v>
      </c>
      <c r="L293" s="6"/>
    </row>
    <row r="294" ht="15.75" customHeight="1">
      <c r="A294" s="4" t="s">
        <v>1679</v>
      </c>
      <c r="B294" s="4" t="s">
        <v>1680</v>
      </c>
      <c r="C294" s="5" t="str">
        <f>HYPERLINK("https://website.cs.vt.edu/research/Seminars/Mangli-Li.html","https://website.cs.vt.edu/research/Seminars/Mangli-Li.html")</f>
        <v>https://website.cs.vt.edu/research/Seminars/Mangli-Li.html</v>
      </c>
      <c r="D294" s="4" t="s">
        <v>1681</v>
      </c>
      <c r="E294" s="4" t="s">
        <v>2088</v>
      </c>
      <c r="F294" s="4" t="s">
        <v>2088</v>
      </c>
      <c r="G294" s="4" t="s">
        <v>2087</v>
      </c>
      <c r="H294" s="4" t="s">
        <v>2086</v>
      </c>
      <c r="I294" s="4" t="s">
        <v>2086</v>
      </c>
      <c r="J294" s="4" t="s">
        <v>2086</v>
      </c>
      <c r="K294" s="4" t="s">
        <v>2087</v>
      </c>
      <c r="L294" s="4"/>
    </row>
    <row r="295" ht="15.75" customHeight="1">
      <c r="A295" s="6" t="s">
        <v>1684</v>
      </c>
      <c r="B295" s="6" t="s">
        <v>1685</v>
      </c>
      <c r="C295" s="7" t="str">
        <f>HYPERLINK("https://website.cs.vt.edu/research/Seminars/Manish_Parashar.html","https://website.cs.vt.edu/research/Seminars/Manish_Parashar.html")</f>
        <v>https://website.cs.vt.edu/research/Seminars/Manish_Parashar.html</v>
      </c>
      <c r="D295" s="6" t="s">
        <v>1686</v>
      </c>
      <c r="E295" s="6" t="s">
        <v>2088</v>
      </c>
      <c r="F295" s="6" t="s">
        <v>2088</v>
      </c>
      <c r="G295" s="6" t="s">
        <v>2087</v>
      </c>
      <c r="H295" s="6" t="s">
        <v>2088</v>
      </c>
      <c r="I295" s="6" t="s">
        <v>2086</v>
      </c>
      <c r="J295" s="6" t="s">
        <v>2086</v>
      </c>
      <c r="K295" s="6" t="s">
        <v>2087</v>
      </c>
      <c r="L295" s="6"/>
    </row>
    <row r="296" ht="15.75" customHeight="1">
      <c r="A296" s="4" t="s">
        <v>1689</v>
      </c>
      <c r="B296" s="4" t="s">
        <v>1690</v>
      </c>
      <c r="C296" s="5" t="str">
        <f>HYPERLINK("https://website.cs.vt.edu/research/Seminars/Mark_Whiting.html","https://website.cs.vt.edu/research/Seminars/Mark_Whiting.html")</f>
        <v>https://website.cs.vt.edu/research/Seminars/Mark_Whiting.html</v>
      </c>
      <c r="D296" s="4" t="s">
        <v>1691</v>
      </c>
      <c r="E296" s="4" t="s">
        <v>2088</v>
      </c>
      <c r="F296" s="4" t="s">
        <v>2088</v>
      </c>
      <c r="G296" s="4" t="s">
        <v>2087</v>
      </c>
      <c r="H296" s="4" t="s">
        <v>2087</v>
      </c>
      <c r="I296" s="4" t="s">
        <v>2086</v>
      </c>
      <c r="J296" s="4" t="s">
        <v>2086</v>
      </c>
      <c r="K296" s="4" t="s">
        <v>2087</v>
      </c>
      <c r="L296" s="4"/>
    </row>
    <row r="297" ht="15.75" customHeight="1">
      <c r="A297" s="6" t="s">
        <v>1694</v>
      </c>
      <c r="B297" s="6" t="s">
        <v>1695</v>
      </c>
      <c r="C297" s="7" t="str">
        <f>HYPERLINK("https://website.cs.vt.edu/research/Seminars/Matt-Tolentino.html","https://website.cs.vt.edu/research/Seminars/Matt-Tolentino.html")</f>
        <v>https://website.cs.vt.edu/research/Seminars/Matt-Tolentino.html</v>
      </c>
      <c r="D297" s="6" t="s">
        <v>1696</v>
      </c>
      <c r="E297" s="6" t="s">
        <v>2088</v>
      </c>
      <c r="F297" s="6" t="s">
        <v>2088</v>
      </c>
      <c r="G297" s="6" t="s">
        <v>2087</v>
      </c>
      <c r="H297" s="6" t="s">
        <v>2088</v>
      </c>
      <c r="I297" s="6" t="s">
        <v>2086</v>
      </c>
      <c r="J297" s="6" t="s">
        <v>2089</v>
      </c>
      <c r="K297" s="6" t="s">
        <v>2087</v>
      </c>
      <c r="L297" s="6"/>
    </row>
    <row r="298" ht="15.75" customHeight="1">
      <c r="A298" s="4" t="s">
        <v>1699</v>
      </c>
      <c r="B298" s="4" t="s">
        <v>1700</v>
      </c>
      <c r="C298" s="5" t="str">
        <f>HYPERLINK("https://website.cs.vt.edu/research/Seminars/Matt_Pfeil.html","https://website.cs.vt.edu/research/Seminars/Matt_Pfeil.html")</f>
        <v>https://website.cs.vt.edu/research/Seminars/Matt_Pfeil.html</v>
      </c>
      <c r="D298" s="4" t="s">
        <v>1701</v>
      </c>
      <c r="E298" s="4" t="s">
        <v>2088</v>
      </c>
      <c r="F298" s="4" t="s">
        <v>2088</v>
      </c>
      <c r="G298" s="4" t="s">
        <v>2087</v>
      </c>
      <c r="H298" s="4" t="s">
        <v>2088</v>
      </c>
      <c r="I298" s="4" t="s">
        <v>2086</v>
      </c>
      <c r="J298" s="4" t="s">
        <v>2086</v>
      </c>
      <c r="K298" s="4" t="s">
        <v>2087</v>
      </c>
      <c r="L298" s="4"/>
    </row>
    <row r="299" ht="15.75" customHeight="1">
      <c r="A299" s="6" t="s">
        <v>1704</v>
      </c>
      <c r="B299" s="6" t="s">
        <v>1705</v>
      </c>
      <c r="C299" s="7" t="str">
        <f>HYPERLINK("https://website.cs.vt.edu/research/Seminars/Michael_Correll.html","https://website.cs.vt.edu/research/Seminars/Michael_Correll.html")</f>
        <v>https://website.cs.vt.edu/research/Seminars/Michael_Correll.html</v>
      </c>
      <c r="D299" s="6" t="s">
        <v>1706</v>
      </c>
      <c r="E299" s="6" t="s">
        <v>2088</v>
      </c>
      <c r="F299" s="6" t="s">
        <v>2088</v>
      </c>
      <c r="G299" s="6" t="s">
        <v>2087</v>
      </c>
      <c r="H299" s="6" t="s">
        <v>2087</v>
      </c>
      <c r="I299" s="6" t="s">
        <v>2086</v>
      </c>
      <c r="J299" s="6" t="s">
        <v>2086</v>
      </c>
      <c r="K299" s="6" t="s">
        <v>2087</v>
      </c>
      <c r="L299" s="6"/>
    </row>
    <row r="300" ht="15.75" customHeight="1">
      <c r="A300" s="4" t="s">
        <v>1709</v>
      </c>
      <c r="B300" s="4" t="s">
        <v>1710</v>
      </c>
      <c r="C300" s="5" t="str">
        <f>HYPERLINK("https://website.cs.vt.edu/research/Seminars/Michelle_Zhao.html","https://website.cs.vt.edu/research/Seminars/Michelle_Zhao.html")</f>
        <v>https://website.cs.vt.edu/research/Seminars/Michelle_Zhao.html</v>
      </c>
      <c r="D300" s="4" t="s">
        <v>1711</v>
      </c>
      <c r="E300" s="4" t="s">
        <v>2088</v>
      </c>
      <c r="F300" s="4" t="s">
        <v>2088</v>
      </c>
      <c r="G300" s="4" t="s">
        <v>2087</v>
      </c>
      <c r="H300" s="4" t="s">
        <v>2087</v>
      </c>
      <c r="I300" s="4" t="s">
        <v>2086</v>
      </c>
      <c r="J300" s="4" t="s">
        <v>2086</v>
      </c>
      <c r="K300" s="4" t="s">
        <v>2087</v>
      </c>
      <c r="L300" s="4"/>
    </row>
    <row r="301" ht="15.75" customHeight="1">
      <c r="A301" s="6" t="s">
        <v>1714</v>
      </c>
      <c r="B301" s="6" t="s">
        <v>1715</v>
      </c>
      <c r="C301" s="7" t="str">
        <f>HYPERLINK("https://website.cs.vt.edu/research/Seminars/Mina-Lee.html","https://website.cs.vt.edu/research/Seminars/Mina-Lee.html")</f>
        <v>https://website.cs.vt.edu/research/Seminars/Mina-Lee.html</v>
      </c>
      <c r="D301" s="6" t="s">
        <v>1716</v>
      </c>
      <c r="E301" s="6" t="s">
        <v>2088</v>
      </c>
      <c r="F301" s="6" t="s">
        <v>2088</v>
      </c>
      <c r="G301" s="6" t="s">
        <v>2087</v>
      </c>
      <c r="H301" s="6" t="s">
        <v>2086</v>
      </c>
      <c r="I301" s="6" t="s">
        <v>2086</v>
      </c>
      <c r="J301" s="6" t="s">
        <v>2086</v>
      </c>
      <c r="K301" s="6" t="s">
        <v>2087</v>
      </c>
      <c r="L301" s="6"/>
    </row>
    <row r="302" ht="15.75" customHeight="1">
      <c r="A302" s="4" t="s">
        <v>1719</v>
      </c>
      <c r="B302" s="4" t="s">
        <v>1720</v>
      </c>
      <c r="C302" s="5" t="str">
        <f>HYPERLINK("https://website.cs.vt.edu/research/Seminars/Mingda-Qiao.html","https://website.cs.vt.edu/research/Seminars/Mingda-Qiao.html")</f>
        <v>https://website.cs.vt.edu/research/Seminars/Mingda-Qiao.html</v>
      </c>
      <c r="D302" s="4" t="s">
        <v>1721</v>
      </c>
      <c r="E302" s="4" t="s">
        <v>2088</v>
      </c>
      <c r="F302" s="4" t="s">
        <v>2088</v>
      </c>
      <c r="G302" s="4" t="s">
        <v>2087</v>
      </c>
      <c r="H302" s="4" t="s">
        <v>2090</v>
      </c>
      <c r="I302" s="4" t="s">
        <v>2086</v>
      </c>
      <c r="J302" s="4" t="s">
        <v>2086</v>
      </c>
      <c r="K302" s="4" t="s">
        <v>2087</v>
      </c>
      <c r="L302" s="4"/>
    </row>
    <row r="303" ht="15.75" customHeight="1">
      <c r="A303" s="6" t="s">
        <v>1724</v>
      </c>
      <c r="B303" s="6" t="s">
        <v>1725</v>
      </c>
      <c r="C303" s="7" t="str">
        <f>HYPERLINK("https://website.cs.vt.edu/research/Seminars/Mohamed-Wahib.html","https://website.cs.vt.edu/research/Seminars/Mohamed-Wahib.html")</f>
        <v>https://website.cs.vt.edu/research/Seminars/Mohamed-Wahib.html</v>
      </c>
      <c r="D303" s="6" t="s">
        <v>1726</v>
      </c>
      <c r="E303" s="6" t="s">
        <v>2088</v>
      </c>
      <c r="F303" s="6" t="s">
        <v>2088</v>
      </c>
      <c r="G303" s="6" t="s">
        <v>2087</v>
      </c>
      <c r="H303" s="6" t="s">
        <v>2087</v>
      </c>
      <c r="I303" s="6" t="s">
        <v>2086</v>
      </c>
      <c r="J303" s="6" t="s">
        <v>2086</v>
      </c>
      <c r="K303" s="6" t="s">
        <v>2087</v>
      </c>
      <c r="L303" s="6"/>
    </row>
    <row r="304" ht="15.75" customHeight="1">
      <c r="A304" s="4" t="s">
        <v>1729</v>
      </c>
      <c r="B304" s="4" t="s">
        <v>1730</v>
      </c>
      <c r="C304" s="5" t="str">
        <f>HYPERLINK("https://website.cs.vt.edu/research/Seminars/Mohammed_Seyam.html","https://website.cs.vt.edu/research/Seminars/Mohammed_Seyam.html")</f>
        <v>https://website.cs.vt.edu/research/Seminars/Mohammed_Seyam.html</v>
      </c>
      <c r="D304" s="4" t="s">
        <v>1731</v>
      </c>
      <c r="E304" s="4" t="s">
        <v>2088</v>
      </c>
      <c r="F304" s="4" t="s">
        <v>2088</v>
      </c>
      <c r="G304" s="4" t="s">
        <v>2087</v>
      </c>
      <c r="H304" s="4" t="s">
        <v>2087</v>
      </c>
      <c r="I304" s="4" t="s">
        <v>2086</v>
      </c>
      <c r="J304" s="4" t="s">
        <v>2086</v>
      </c>
      <c r="K304" s="4" t="s">
        <v>2087</v>
      </c>
      <c r="L304" s="4"/>
    </row>
    <row r="305" ht="15.75" customHeight="1">
      <c r="A305" s="6" t="s">
        <v>1734</v>
      </c>
      <c r="B305" s="6" t="s">
        <v>1735</v>
      </c>
      <c r="C305" s="7" t="str">
        <f>HYPERLINK("https://website.cs.vt.edu/research/Seminars/Mohit_Bansal.html","https://website.cs.vt.edu/research/Seminars/Mohit_Bansal.html")</f>
        <v>https://website.cs.vt.edu/research/Seminars/Mohit_Bansal.html</v>
      </c>
      <c r="D305" s="6" t="s">
        <v>1736</v>
      </c>
      <c r="E305" s="6" t="s">
        <v>2088</v>
      </c>
      <c r="F305" s="6" t="s">
        <v>2088</v>
      </c>
      <c r="G305" s="6" t="s">
        <v>2087</v>
      </c>
      <c r="H305" s="6" t="s">
        <v>2087</v>
      </c>
      <c r="I305" s="6" t="s">
        <v>2086</v>
      </c>
      <c r="J305" s="6" t="s">
        <v>2086</v>
      </c>
      <c r="K305" s="6" t="s">
        <v>2087</v>
      </c>
      <c r="L305" s="6"/>
    </row>
    <row r="306" ht="15.75" customHeight="1">
      <c r="A306" s="4" t="s">
        <v>1739</v>
      </c>
      <c r="B306" s="4" t="s">
        <v>1740</v>
      </c>
      <c r="C306" s="5" t="str">
        <f>HYPERLINK("https://website.cs.vt.edu/research/Seminars/Mohit_Bansal2.html","https://website.cs.vt.edu/research/Seminars/Mohit_Bansal2.html")</f>
        <v>https://website.cs.vt.edu/research/Seminars/Mohit_Bansal2.html</v>
      </c>
      <c r="D306" s="4" t="s">
        <v>1741</v>
      </c>
      <c r="E306" s="4" t="s">
        <v>2088</v>
      </c>
      <c r="F306" s="4" t="s">
        <v>2088</v>
      </c>
      <c r="G306" s="4" t="s">
        <v>2087</v>
      </c>
      <c r="H306" s="4" t="s">
        <v>2087</v>
      </c>
      <c r="I306" s="4" t="s">
        <v>2086</v>
      </c>
      <c r="J306" s="4" t="s">
        <v>2086</v>
      </c>
      <c r="K306" s="4" t="s">
        <v>2087</v>
      </c>
      <c r="L306" s="4"/>
    </row>
    <row r="307" ht="15.75" customHeight="1">
      <c r="A307" s="6" t="s">
        <v>1744</v>
      </c>
      <c r="B307" s="6" t="s">
        <v>1745</v>
      </c>
      <c r="C307" s="7" t="str">
        <f>HYPERLINK("https://website.cs.vt.edu/research/Seminars/Murat_Kantarcioglu.html","https://website.cs.vt.edu/research/Seminars/Murat_Kantarcioglu.html")</f>
        <v>https://website.cs.vt.edu/research/Seminars/Murat_Kantarcioglu.html</v>
      </c>
      <c r="D307" s="6" t="s">
        <v>1746</v>
      </c>
      <c r="E307" s="6" t="s">
        <v>2088</v>
      </c>
      <c r="F307" s="6" t="s">
        <v>2088</v>
      </c>
      <c r="G307" s="6" t="s">
        <v>2087</v>
      </c>
      <c r="H307" s="6" t="s">
        <v>2087</v>
      </c>
      <c r="I307" s="6" t="s">
        <v>2086</v>
      </c>
      <c r="J307" s="6" t="s">
        <v>2086</v>
      </c>
      <c r="K307" s="6" t="s">
        <v>2087</v>
      </c>
      <c r="L307" s="6"/>
    </row>
    <row r="308" ht="15.75" customHeight="1">
      <c r="A308" s="4" t="s">
        <v>1754</v>
      </c>
      <c r="B308" s="4" t="s">
        <v>1755</v>
      </c>
      <c r="C308" s="5" t="str">
        <f>HYPERLINK("https://website.cs.vt.edu/research/Seminars/Na-Meng.html","https://website.cs.vt.edu/research/Seminars/Na-Meng.html")</f>
        <v>https://website.cs.vt.edu/research/Seminars/Na-Meng.html</v>
      </c>
      <c r="D308" s="4" t="s">
        <v>1756</v>
      </c>
      <c r="E308" s="4" t="s">
        <v>2088</v>
      </c>
      <c r="F308" s="4" t="s">
        <v>2088</v>
      </c>
      <c r="G308" s="4" t="s">
        <v>2087</v>
      </c>
      <c r="H308" s="4" t="s">
        <v>2088</v>
      </c>
      <c r="I308" s="4" t="s">
        <v>2086</v>
      </c>
      <c r="J308" s="4" t="s">
        <v>2086</v>
      </c>
      <c r="K308" s="4" t="s">
        <v>2087</v>
      </c>
      <c r="L308" s="4"/>
    </row>
    <row r="309" ht="15.75" customHeight="1">
      <c r="A309" s="6" t="s">
        <v>1759</v>
      </c>
      <c r="B309" s="6" t="s">
        <v>1760</v>
      </c>
      <c r="C309" s="7" t="str">
        <f>HYPERLINK("https://website.cs.vt.edu/research/Seminars/Nathan_DeVrio.html","https://website.cs.vt.edu/research/Seminars/Nathan_DeVrio.html")</f>
        <v>https://website.cs.vt.edu/research/Seminars/Nathan_DeVrio.html</v>
      </c>
      <c r="D309" s="6" t="s">
        <v>1761</v>
      </c>
      <c r="E309" s="6" t="s">
        <v>2088</v>
      </c>
      <c r="F309" s="6" t="s">
        <v>2088</v>
      </c>
      <c r="G309" s="6" t="s">
        <v>2087</v>
      </c>
      <c r="H309" s="6" t="s">
        <v>2087</v>
      </c>
      <c r="I309" s="6" t="s">
        <v>2086</v>
      </c>
      <c r="J309" s="6" t="s">
        <v>2086</v>
      </c>
      <c r="K309" s="6" t="s">
        <v>2087</v>
      </c>
      <c r="L309" s="6"/>
    </row>
    <row r="310" ht="15.75" customHeight="1">
      <c r="A310" s="4" t="s">
        <v>1764</v>
      </c>
      <c r="B310" s="4" t="s">
        <v>1765</v>
      </c>
      <c r="C310" s="5" t="str">
        <f>HYPERLINK("https://website.cs.vt.edu/research/Seminars/Nengkun_Yu.html","https://website.cs.vt.edu/research/Seminars/Nengkun_Yu.html")</f>
        <v>https://website.cs.vt.edu/research/Seminars/Nengkun_Yu.html</v>
      </c>
      <c r="D310" s="4" t="s">
        <v>1766</v>
      </c>
      <c r="E310" s="4" t="s">
        <v>2088</v>
      </c>
      <c r="F310" s="4" t="s">
        <v>2088</v>
      </c>
      <c r="G310" s="4" t="s">
        <v>2087</v>
      </c>
      <c r="H310" s="4" t="s">
        <v>2087</v>
      </c>
      <c r="I310" s="4" t="s">
        <v>2086</v>
      </c>
      <c r="J310" s="4" t="s">
        <v>2086</v>
      </c>
      <c r="K310" s="4" t="s">
        <v>2087</v>
      </c>
      <c r="L310" s="4"/>
    </row>
    <row r="311" ht="15.75" customHeight="1">
      <c r="A311" s="6" t="s">
        <v>1769</v>
      </c>
      <c r="B311" s="6" t="s">
        <v>1770</v>
      </c>
      <c r="C311" s="7" t="str">
        <f>HYPERLINK("https://website.cs.vt.edu/research/Seminars/Nicole_Ellison.html","https://website.cs.vt.edu/research/Seminars/Nicole_Ellison.html")</f>
        <v>https://website.cs.vt.edu/research/Seminars/Nicole_Ellison.html</v>
      </c>
      <c r="D311" s="6" t="s">
        <v>1771</v>
      </c>
      <c r="E311" s="6" t="s">
        <v>2088</v>
      </c>
      <c r="F311" s="6" t="s">
        <v>2088</v>
      </c>
      <c r="G311" s="6" t="s">
        <v>2087</v>
      </c>
      <c r="H311" s="6" t="s">
        <v>2088</v>
      </c>
      <c r="I311" s="6" t="s">
        <v>2086</v>
      </c>
      <c r="J311" s="6" t="s">
        <v>2086</v>
      </c>
      <c r="K311" s="6" t="s">
        <v>2087</v>
      </c>
      <c r="L311" s="6"/>
    </row>
    <row r="312" ht="15.75" customHeight="1">
      <c r="A312" s="4" t="s">
        <v>1774</v>
      </c>
      <c r="B312" s="4" t="s">
        <v>1775</v>
      </c>
      <c r="C312" s="5" t="str">
        <f>HYPERLINK("https://website.cs.vt.edu/research/Seminars/Ophir_Frieder.html","https://website.cs.vt.edu/research/Seminars/Ophir_Frieder.html")</f>
        <v>https://website.cs.vt.edu/research/Seminars/Ophir_Frieder.html</v>
      </c>
      <c r="D312" s="4" t="s">
        <v>1776</v>
      </c>
      <c r="E312" s="4" t="s">
        <v>2088</v>
      </c>
      <c r="F312" s="4" t="s">
        <v>2088</v>
      </c>
      <c r="G312" s="4" t="s">
        <v>2087</v>
      </c>
      <c r="H312" s="4" t="s">
        <v>2087</v>
      </c>
      <c r="I312" s="4" t="s">
        <v>2086</v>
      </c>
      <c r="J312" s="4" t="s">
        <v>2086</v>
      </c>
      <c r="K312" s="4" t="s">
        <v>2087</v>
      </c>
      <c r="L312" s="4"/>
    </row>
    <row r="313" ht="15.75" customHeight="1">
      <c r="A313" s="6" t="s">
        <v>1779</v>
      </c>
      <c r="B313" s="6" t="s">
        <v>1780</v>
      </c>
      <c r="C313" s="7" t="str">
        <f>HYPERLINK("https://website.cs.vt.edu/research/Seminars/Palash_Sashittal.html","https://website.cs.vt.edu/research/Seminars/Palash_Sashittal.html")</f>
        <v>https://website.cs.vt.edu/research/Seminars/Palash_Sashittal.html</v>
      </c>
      <c r="D313" s="6" t="s">
        <v>1781</v>
      </c>
      <c r="E313" s="6" t="s">
        <v>2088</v>
      </c>
      <c r="F313" s="6" t="s">
        <v>2088</v>
      </c>
      <c r="G313" s="6" t="s">
        <v>2087</v>
      </c>
      <c r="H313" s="6" t="s">
        <v>2088</v>
      </c>
      <c r="I313" s="6" t="s">
        <v>2086</v>
      </c>
      <c r="J313" s="6" t="s">
        <v>2086</v>
      </c>
      <c r="K313" s="6" t="s">
        <v>2087</v>
      </c>
      <c r="L313" s="6"/>
    </row>
    <row r="314" ht="15.75" customHeight="1">
      <c r="A314" s="4" t="s">
        <v>1789</v>
      </c>
      <c r="B314" s="4" t="s">
        <v>1790</v>
      </c>
      <c r="C314" s="5" t="str">
        <f>HYPERLINK("https://website.cs.vt.edu/research/Seminars/Palash_Sashittal1.html","https://website.cs.vt.edu/research/Seminars/Palash_Sashittal1.html")</f>
        <v>https://website.cs.vt.edu/research/Seminars/Palash_Sashittal1.html</v>
      </c>
      <c r="D314" s="4" t="s">
        <v>1791</v>
      </c>
      <c r="E314" s="4" t="s">
        <v>2088</v>
      </c>
      <c r="F314" s="4" t="s">
        <v>2088</v>
      </c>
      <c r="G314" s="4" t="s">
        <v>2087</v>
      </c>
      <c r="H314" s="4" t="s">
        <v>2086</v>
      </c>
      <c r="I314" s="4" t="s">
        <v>2086</v>
      </c>
      <c r="J314" s="4" t="s">
        <v>2086</v>
      </c>
      <c r="K314" s="4" t="s">
        <v>2087</v>
      </c>
      <c r="L314" s="4"/>
    </row>
    <row r="315" ht="15.75" customHeight="1">
      <c r="A315" s="6" t="s">
        <v>1794</v>
      </c>
      <c r="B315" s="6" t="s">
        <v>1795</v>
      </c>
      <c r="C315" s="7" t="str">
        <f>HYPERLINK("https://website.cs.vt.edu/research/Seminars/Peng_Jiang.html","https://website.cs.vt.edu/research/Seminars/Peng_Jiang.html")</f>
        <v>https://website.cs.vt.edu/research/Seminars/Peng_Jiang.html</v>
      </c>
      <c r="D315" s="6" t="s">
        <v>1796</v>
      </c>
      <c r="E315" s="6" t="s">
        <v>2088</v>
      </c>
      <c r="F315" s="6" t="s">
        <v>2088</v>
      </c>
      <c r="G315" s="6" t="s">
        <v>2087</v>
      </c>
      <c r="H315" s="6" t="s">
        <v>2087</v>
      </c>
      <c r="I315" s="6" t="s">
        <v>2086</v>
      </c>
      <c r="J315" s="6" t="s">
        <v>2086</v>
      </c>
      <c r="K315" s="6" t="s">
        <v>2087</v>
      </c>
      <c r="L315" s="6"/>
    </row>
    <row r="316" ht="15.75" customHeight="1">
      <c r="A316" s="4" t="s">
        <v>1799</v>
      </c>
      <c r="B316" s="4" t="s">
        <v>1800</v>
      </c>
      <c r="C316" s="5" t="str">
        <f>HYPERLINK("https://website.cs.vt.edu/research/Seminars/Pinar-Yanardag.html","https://website.cs.vt.edu/research/Seminars/Pinar-Yanardag.html")</f>
        <v>https://website.cs.vt.edu/research/Seminars/Pinar-Yanardag.html</v>
      </c>
      <c r="D316" s="4" t="s">
        <v>1801</v>
      </c>
      <c r="E316" s="4" t="s">
        <v>2088</v>
      </c>
      <c r="F316" s="4" t="s">
        <v>2088</v>
      </c>
      <c r="G316" s="4" t="s">
        <v>2087</v>
      </c>
      <c r="H316" s="4" t="s">
        <v>2087</v>
      </c>
      <c r="I316" s="4" t="s">
        <v>2086</v>
      </c>
      <c r="J316" s="4" t="s">
        <v>2086</v>
      </c>
      <c r="K316" s="4" t="s">
        <v>2087</v>
      </c>
      <c r="L316" s="4"/>
    </row>
    <row r="317" ht="15.75" customHeight="1">
      <c r="A317" s="6" t="s">
        <v>1804</v>
      </c>
      <c r="B317" s="6" t="s">
        <v>1805</v>
      </c>
      <c r="C317" s="7" t="str">
        <f>HYPERLINK("https://website.cs.vt.edu/research/Seminars/Pruden-Heath-Zhang.html","https://website.cs.vt.edu/research/Seminars/Pruden-Heath-Zhang.html")</f>
        <v>https://website.cs.vt.edu/research/Seminars/Pruden-Heath-Zhang.html</v>
      </c>
      <c r="D317" s="6" t="s">
        <v>1806</v>
      </c>
      <c r="E317" s="6" t="s">
        <v>2088</v>
      </c>
      <c r="F317" s="6" t="s">
        <v>2088</v>
      </c>
      <c r="G317" s="6" t="s">
        <v>2087</v>
      </c>
      <c r="H317" s="6" t="s">
        <v>2088</v>
      </c>
      <c r="I317" s="6" t="s">
        <v>2086</v>
      </c>
      <c r="J317" s="6" t="s">
        <v>2086</v>
      </c>
      <c r="K317" s="6" t="s">
        <v>2087</v>
      </c>
      <c r="L317" s="6"/>
    </row>
    <row r="318" ht="15.75" customHeight="1">
      <c r="A318" s="4" t="s">
        <v>1809</v>
      </c>
      <c r="B318" s="4" t="s">
        <v>1810</v>
      </c>
      <c r="C318" s="5" t="str">
        <f>HYPERLINK("https://website.cs.vt.edu/research/Seminars/Qi_Zhao.html","https://website.cs.vt.edu/research/Seminars/Qi_Zhao.html")</f>
        <v>https://website.cs.vt.edu/research/Seminars/Qi_Zhao.html</v>
      </c>
      <c r="D318" s="4" t="s">
        <v>1811</v>
      </c>
      <c r="E318" s="4" t="s">
        <v>2088</v>
      </c>
      <c r="F318" s="4" t="s">
        <v>2088</v>
      </c>
      <c r="G318" s="4" t="s">
        <v>2087</v>
      </c>
      <c r="H318" s="4" t="s">
        <v>2087</v>
      </c>
      <c r="I318" s="4" t="s">
        <v>2086</v>
      </c>
      <c r="J318" s="4" t="s">
        <v>2086</v>
      </c>
      <c r="K318" s="4" t="s">
        <v>2087</v>
      </c>
      <c r="L318" s="4"/>
    </row>
    <row r="319" ht="15.75" customHeight="1">
      <c r="A319" s="6" t="s">
        <v>1814</v>
      </c>
      <c r="B319" s="6" t="s">
        <v>1815</v>
      </c>
      <c r="C319" s="7" t="str">
        <f>HYPERLINK("https://website.cs.vt.edu/research/Seminars/Qipeng-Liu.html","https://website.cs.vt.edu/research/Seminars/Qipeng-Liu.html")</f>
        <v>https://website.cs.vt.edu/research/Seminars/Qipeng-Liu.html</v>
      </c>
      <c r="D319" s="6" t="s">
        <v>1816</v>
      </c>
      <c r="E319" s="6" t="s">
        <v>2088</v>
      </c>
      <c r="F319" s="6" t="s">
        <v>2088</v>
      </c>
      <c r="G319" s="6" t="s">
        <v>2087</v>
      </c>
      <c r="H319" s="6" t="s">
        <v>2088</v>
      </c>
      <c r="I319" s="6" t="s">
        <v>2086</v>
      </c>
      <c r="J319" s="6" t="s">
        <v>2086</v>
      </c>
      <c r="K319" s="6" t="s">
        <v>2087</v>
      </c>
      <c r="L319" s="6"/>
    </row>
    <row r="320" ht="15.75" customHeight="1">
      <c r="A320" s="4" t="s">
        <v>1819</v>
      </c>
      <c r="B320" s="4" t="s">
        <v>1820</v>
      </c>
      <c r="C320" s="5" t="str">
        <f>HYPERLINK("https://website.cs.vt.edu/research/Seminars/Radia_Perlman.html","https://website.cs.vt.edu/research/Seminars/Radia_Perlman.html")</f>
        <v>https://website.cs.vt.edu/research/Seminars/Radia_Perlman.html</v>
      </c>
      <c r="D320" s="4" t="s">
        <v>1821</v>
      </c>
      <c r="E320" s="4" t="s">
        <v>2088</v>
      </c>
      <c r="F320" s="4" t="s">
        <v>2086</v>
      </c>
      <c r="G320" s="4" t="s">
        <v>2087</v>
      </c>
      <c r="H320" s="4" t="s">
        <v>2087</v>
      </c>
      <c r="I320" s="4" t="s">
        <v>2086</v>
      </c>
      <c r="J320" s="4" t="s">
        <v>2086</v>
      </c>
      <c r="K320" s="4" t="s">
        <v>2087</v>
      </c>
      <c r="L320" s="4"/>
    </row>
    <row r="321" ht="15.75" customHeight="1">
      <c r="A321" s="6" t="s">
        <v>1824</v>
      </c>
      <c r="B321" s="6" t="s">
        <v>1825</v>
      </c>
      <c r="C321" s="7" t="str">
        <f>HYPERLINK("https://website.cs.vt.edu/research/Seminars/Ramnatthan_Alagappan.html","https://website.cs.vt.edu/research/Seminars/Ramnatthan_Alagappan.html")</f>
        <v>https://website.cs.vt.edu/research/Seminars/Ramnatthan_Alagappan.html</v>
      </c>
      <c r="D321" s="6" t="s">
        <v>1826</v>
      </c>
      <c r="E321" s="6" t="s">
        <v>2088</v>
      </c>
      <c r="F321" s="6" t="s">
        <v>2088</v>
      </c>
      <c r="G321" s="6" t="s">
        <v>2087</v>
      </c>
      <c r="H321" s="6" t="s">
        <v>2087</v>
      </c>
      <c r="I321" s="6" t="s">
        <v>2086</v>
      </c>
      <c r="J321" s="6" t="s">
        <v>2086</v>
      </c>
      <c r="K321" s="6" t="s">
        <v>2087</v>
      </c>
      <c r="L321" s="6"/>
    </row>
    <row r="322" ht="15.75" customHeight="1">
      <c r="A322" s="4" t="s">
        <v>1829</v>
      </c>
      <c r="B322" s="4" t="s">
        <v>1830</v>
      </c>
      <c r="C322" s="5" t="str">
        <f>HYPERLINK("https://website.cs.vt.edu/research/Seminars/Ran_Zhang.html","https://website.cs.vt.edu/research/Seminars/Ran_Zhang.html")</f>
        <v>https://website.cs.vt.edu/research/Seminars/Ran_Zhang.html</v>
      </c>
      <c r="D322" s="4" t="s">
        <v>1831</v>
      </c>
      <c r="E322" s="4" t="s">
        <v>2088</v>
      </c>
      <c r="F322" s="4" t="s">
        <v>2088</v>
      </c>
      <c r="G322" s="4" t="s">
        <v>2087</v>
      </c>
      <c r="H322" s="4" t="s">
        <v>2087</v>
      </c>
      <c r="I322" s="4" t="s">
        <v>2086</v>
      </c>
      <c r="J322" s="4" t="s">
        <v>2086</v>
      </c>
      <c r="K322" s="4" t="s">
        <v>2087</v>
      </c>
      <c r="L322" s="4"/>
    </row>
    <row r="323" ht="15.75" customHeight="1">
      <c r="A323" s="6" t="s">
        <v>1834</v>
      </c>
      <c r="B323" s="6" t="s">
        <v>1835</v>
      </c>
      <c r="C323" s="7" t="str">
        <f>HYPERLINK("https://website.cs.vt.edu/research/Seminars/Renato-Figueiredo.html","https://website.cs.vt.edu/research/Seminars/Renato-Figueiredo.html")</f>
        <v>https://website.cs.vt.edu/research/Seminars/Renato-Figueiredo.html</v>
      </c>
      <c r="D323" s="6" t="s">
        <v>1836</v>
      </c>
      <c r="E323" s="6" t="s">
        <v>2088</v>
      </c>
      <c r="F323" s="6" t="s">
        <v>2088</v>
      </c>
      <c r="G323" s="6" t="s">
        <v>2087</v>
      </c>
      <c r="H323" s="6" t="s">
        <v>2086</v>
      </c>
      <c r="I323" s="6" t="s">
        <v>2086</v>
      </c>
      <c r="J323" s="6" t="s">
        <v>2086</v>
      </c>
      <c r="K323" s="6" t="s">
        <v>2087</v>
      </c>
      <c r="L323" s="6"/>
    </row>
    <row r="324" ht="15.75" customHeight="1">
      <c r="A324" s="4" t="s">
        <v>1839</v>
      </c>
      <c r="B324" s="4" t="s">
        <v>1840</v>
      </c>
      <c r="C324" s="5" t="str">
        <f>HYPERLINK("https://website.cs.vt.edu/research/Seminars/Richard_Li.html","https://website.cs.vt.edu/research/Seminars/Richard_Li.html")</f>
        <v>https://website.cs.vt.edu/research/Seminars/Richard_Li.html</v>
      </c>
      <c r="D324" s="4" t="s">
        <v>1841</v>
      </c>
      <c r="E324" s="4" t="s">
        <v>2088</v>
      </c>
      <c r="F324" s="4" t="s">
        <v>2088</v>
      </c>
      <c r="G324" s="4" t="s">
        <v>2087</v>
      </c>
      <c r="H324" s="4" t="s">
        <v>2087</v>
      </c>
      <c r="I324" s="4" t="s">
        <v>2086</v>
      </c>
      <c r="J324" s="4" t="s">
        <v>2086</v>
      </c>
      <c r="K324" s="4" t="s">
        <v>2087</v>
      </c>
      <c r="L324" s="4"/>
    </row>
    <row r="325" ht="15.75" customHeight="1">
      <c r="A325" s="6" t="s">
        <v>1844</v>
      </c>
      <c r="B325" s="6" t="s">
        <v>1845</v>
      </c>
      <c r="C325" s="7" t="str">
        <f>HYPERLINK("https://website.cs.vt.edu/research/Seminars/Rifat_Mansur.html","https://website.cs.vt.edu/research/Seminars/Rifat_Mansur.html")</f>
        <v>https://website.cs.vt.edu/research/Seminars/Rifat_Mansur.html</v>
      </c>
      <c r="D325" s="6" t="s">
        <v>1846</v>
      </c>
      <c r="E325" s="6" t="s">
        <v>2088</v>
      </c>
      <c r="F325" s="6" t="s">
        <v>2088</v>
      </c>
      <c r="G325" s="6" t="s">
        <v>2087</v>
      </c>
      <c r="H325" s="6" t="s">
        <v>2087</v>
      </c>
      <c r="I325" s="6" t="s">
        <v>2086</v>
      </c>
      <c r="J325" s="6" t="s">
        <v>2086</v>
      </c>
      <c r="K325" s="6" t="s">
        <v>2087</v>
      </c>
      <c r="L325" s="6"/>
    </row>
    <row r="326" ht="15.75" customHeight="1">
      <c r="A326" s="4" t="s">
        <v>1854</v>
      </c>
      <c r="B326" s="4" t="s">
        <v>1855</v>
      </c>
      <c r="C326" s="5" t="str">
        <f>HYPERLINK("https://website.cs.vt.edu/research/Seminars/Ruizhe_Zhang.html","https://website.cs.vt.edu/research/Seminars/Ruizhe_Zhang.html")</f>
        <v>https://website.cs.vt.edu/research/Seminars/Ruizhe_Zhang.html</v>
      </c>
      <c r="D326" s="4" t="s">
        <v>1856</v>
      </c>
      <c r="E326" s="4" t="s">
        <v>2088</v>
      </c>
      <c r="F326" s="4" t="s">
        <v>2088</v>
      </c>
      <c r="G326" s="4" t="s">
        <v>2087</v>
      </c>
      <c r="H326" s="4" t="s">
        <v>2087</v>
      </c>
      <c r="I326" s="4" t="s">
        <v>2086</v>
      </c>
      <c r="J326" s="4" t="s">
        <v>2086</v>
      </c>
      <c r="K326" s="4" t="s">
        <v>2087</v>
      </c>
      <c r="L326" s="4"/>
    </row>
    <row r="327" ht="15.75" customHeight="1">
      <c r="A327" s="6" t="s">
        <v>1859</v>
      </c>
      <c r="B327" s="6" t="s">
        <v>1860</v>
      </c>
      <c r="C327" s="7" t="str">
        <f>HYPERLINK("https://website.cs.vt.edu/research/Seminars/Sainyam-Galhotra.html","https://website.cs.vt.edu/research/Seminars/Sainyam-Galhotra.html")</f>
        <v>https://website.cs.vt.edu/research/Seminars/Sainyam-Galhotra.html</v>
      </c>
      <c r="D327" s="6" t="s">
        <v>1861</v>
      </c>
      <c r="E327" s="6" t="s">
        <v>2088</v>
      </c>
      <c r="F327" s="6" t="s">
        <v>2088</v>
      </c>
      <c r="G327" s="6" t="s">
        <v>2087</v>
      </c>
      <c r="H327" s="6" t="s">
        <v>2087</v>
      </c>
      <c r="I327" s="6" t="s">
        <v>2086</v>
      </c>
      <c r="J327" s="6" t="s">
        <v>2086</v>
      </c>
      <c r="K327" s="6" t="s">
        <v>2087</v>
      </c>
      <c r="L327" s="6"/>
    </row>
    <row r="328" ht="15.75" customHeight="1">
      <c r="A328" s="4" t="s">
        <v>1864</v>
      </c>
      <c r="B328" s="4" t="s">
        <v>1865</v>
      </c>
      <c r="C328" s="5" t="str">
        <f>HYPERLINK("https://website.cs.vt.edu/research/Seminars/Sam-Noh.html","https://website.cs.vt.edu/research/Seminars/Sam-Noh.html")</f>
        <v>https://website.cs.vt.edu/research/Seminars/Sam-Noh.html</v>
      </c>
      <c r="D328" s="4" t="s">
        <v>1866</v>
      </c>
      <c r="E328" s="4" t="s">
        <v>2088</v>
      </c>
      <c r="F328" s="4" t="s">
        <v>2088</v>
      </c>
      <c r="G328" s="4" t="s">
        <v>2087</v>
      </c>
      <c r="H328" s="4" t="s">
        <v>2087</v>
      </c>
      <c r="I328" s="4" t="s">
        <v>2088</v>
      </c>
      <c r="J328" s="4" t="s">
        <v>2086</v>
      </c>
      <c r="K328" s="4" t="s">
        <v>2087</v>
      </c>
      <c r="L328" s="4"/>
    </row>
    <row r="329" ht="15.75" customHeight="1">
      <c r="A329" s="6" t="s">
        <v>1869</v>
      </c>
      <c r="B329" s="6" t="s">
        <v>1870</v>
      </c>
      <c r="C329" s="7" t="str">
        <f>HYPERLINK("https://website.cs.vt.edu/research/Seminars/Sam_Noh.html","https://website.cs.vt.edu/research/Seminars/Sam_Noh.html")</f>
        <v>https://website.cs.vt.edu/research/Seminars/Sam_Noh.html</v>
      </c>
      <c r="D329" s="6" t="s">
        <v>1871</v>
      </c>
      <c r="E329" s="6" t="s">
        <v>2088</v>
      </c>
      <c r="F329" s="6" t="s">
        <v>2088</v>
      </c>
      <c r="G329" s="6" t="s">
        <v>2087</v>
      </c>
      <c r="H329" s="6" t="s">
        <v>2087</v>
      </c>
      <c r="I329" s="6" t="s">
        <v>2086</v>
      </c>
      <c r="J329" s="6" t="s">
        <v>2086</v>
      </c>
      <c r="K329" s="6" t="s">
        <v>2087</v>
      </c>
      <c r="L329" s="6"/>
    </row>
    <row r="330" ht="15.75" customHeight="1">
      <c r="A330" s="4" t="s">
        <v>1874</v>
      </c>
      <c r="B330" s="4" t="s">
        <v>1875</v>
      </c>
      <c r="C330" s="5" t="str">
        <f>HYPERLINK("https://website.cs.vt.edu/research/Seminars/Sanmay_Das.html","https://website.cs.vt.edu/research/Seminars/Sanmay_Das.html")</f>
        <v>https://website.cs.vt.edu/research/Seminars/Sanmay_Das.html</v>
      </c>
      <c r="D330" s="4" t="s">
        <v>1876</v>
      </c>
      <c r="E330" s="4" t="s">
        <v>2088</v>
      </c>
      <c r="F330" s="4" t="s">
        <v>2088</v>
      </c>
      <c r="G330" s="4" t="s">
        <v>2087</v>
      </c>
      <c r="H330" s="4" t="s">
        <v>2088</v>
      </c>
      <c r="I330" s="4" t="s">
        <v>2086</v>
      </c>
      <c r="J330" s="4" t="s">
        <v>2089</v>
      </c>
      <c r="K330" s="4" t="s">
        <v>2087</v>
      </c>
      <c r="L330" s="4"/>
    </row>
    <row r="331" ht="15.75" customHeight="1">
      <c r="A331" s="6" t="s">
        <v>1879</v>
      </c>
      <c r="B331" s="6" t="s">
        <v>1880</v>
      </c>
      <c r="C331" s="7" t="str">
        <f>HYPERLINK("https://website.cs.vt.edu/research/Seminars/Sayantani_Basu.html","https://website.cs.vt.edu/research/Seminars/Sayantani_Basu.html")</f>
        <v>https://website.cs.vt.edu/research/Seminars/Sayantani_Basu.html</v>
      </c>
      <c r="D331" s="6" t="s">
        <v>1881</v>
      </c>
      <c r="E331" s="6" t="s">
        <v>2088</v>
      </c>
      <c r="F331" s="6" t="s">
        <v>2088</v>
      </c>
      <c r="G331" s="6" t="s">
        <v>2087</v>
      </c>
      <c r="H331" s="6" t="s">
        <v>2087</v>
      </c>
      <c r="I331" s="6" t="s">
        <v>2086</v>
      </c>
      <c r="J331" s="6" t="s">
        <v>2086</v>
      </c>
      <c r="K331" s="6" t="s">
        <v>2087</v>
      </c>
      <c r="L331" s="6"/>
    </row>
    <row r="332" ht="15.75" customHeight="1">
      <c r="A332" s="4" t="s">
        <v>1884</v>
      </c>
      <c r="B332" s="4" t="s">
        <v>1885</v>
      </c>
      <c r="C332" s="5" t="str">
        <f>HYPERLINK("https://website.cs.vt.edu/research/Seminars/Sehrish_Nizamani.html","https://website.cs.vt.edu/research/Seminars/Sehrish_Nizamani.html")</f>
        <v>https://website.cs.vt.edu/research/Seminars/Sehrish_Nizamani.html</v>
      </c>
      <c r="D332" s="4" t="s">
        <v>1886</v>
      </c>
      <c r="E332" s="4" t="s">
        <v>2088</v>
      </c>
      <c r="F332" s="4" t="s">
        <v>2088</v>
      </c>
      <c r="G332" s="4" t="s">
        <v>2087</v>
      </c>
      <c r="H332" s="4" t="s">
        <v>2087</v>
      </c>
      <c r="I332" s="4" t="s">
        <v>2086</v>
      </c>
      <c r="J332" s="4" t="s">
        <v>2086</v>
      </c>
      <c r="K332" s="4" t="s">
        <v>2087</v>
      </c>
      <c r="L332" s="4"/>
    </row>
    <row r="333" ht="15.75" customHeight="1">
      <c r="A333" s="6" t="s">
        <v>1889</v>
      </c>
      <c r="B333" s="6" t="s">
        <v>1890</v>
      </c>
      <c r="C333" s="7" t="str">
        <f>HYPERLINK("https://website.cs.vt.edu/research/Seminars/Senjuti_Basu-Roy.html","https://website.cs.vt.edu/research/Seminars/Senjuti_Basu-Roy.html")</f>
        <v>https://website.cs.vt.edu/research/Seminars/Senjuti_Basu-Roy.html</v>
      </c>
      <c r="D333" s="6" t="s">
        <v>1891</v>
      </c>
      <c r="E333" s="6" t="s">
        <v>2088</v>
      </c>
      <c r="F333" s="6" t="s">
        <v>2088</v>
      </c>
      <c r="G333" s="6" t="s">
        <v>2087</v>
      </c>
      <c r="H333" s="6" t="s">
        <v>2087</v>
      </c>
      <c r="I333" s="6" t="s">
        <v>2086</v>
      </c>
      <c r="J333" s="6" t="s">
        <v>2089</v>
      </c>
      <c r="K333" s="6" t="s">
        <v>2087</v>
      </c>
      <c r="L333" s="6"/>
    </row>
    <row r="334" ht="15.75" customHeight="1">
      <c r="A334" s="4" t="s">
        <v>1894</v>
      </c>
      <c r="B334" s="4" t="s">
        <v>1895</v>
      </c>
      <c r="C334" s="5" t="str">
        <f>HYPERLINK("https://website.cs.vt.edu/research/Seminars/Sha_Yi.html","https://website.cs.vt.edu/research/Seminars/Sha_Yi.html")</f>
        <v>https://website.cs.vt.edu/research/Seminars/Sha_Yi.html</v>
      </c>
      <c r="D334" s="4" t="s">
        <v>1896</v>
      </c>
      <c r="E334" s="4" t="s">
        <v>2088</v>
      </c>
      <c r="F334" s="4" t="s">
        <v>2088</v>
      </c>
      <c r="G334" s="4" t="s">
        <v>2087</v>
      </c>
      <c r="H334" s="4" t="s">
        <v>2087</v>
      </c>
      <c r="I334" s="4" t="s">
        <v>2086</v>
      </c>
      <c r="J334" s="4" t="s">
        <v>2086</v>
      </c>
      <c r="K334" s="4" t="s">
        <v>2087</v>
      </c>
      <c r="L334" s="4"/>
    </row>
    <row r="335" ht="15.75" customHeight="1">
      <c r="A335" s="6" t="s">
        <v>1899</v>
      </c>
      <c r="B335" s="6" t="s">
        <v>1900</v>
      </c>
      <c r="C335" s="7" t="str">
        <f>HYPERLINK("https://website.cs.vt.edu/research/Seminars/Shashank_Sonkar.html","https://website.cs.vt.edu/research/Seminars/Shashank_Sonkar.html")</f>
        <v>https://website.cs.vt.edu/research/Seminars/Shashank_Sonkar.html</v>
      </c>
      <c r="D335" s="6" t="s">
        <v>1901</v>
      </c>
      <c r="E335" s="6" t="s">
        <v>2088</v>
      </c>
      <c r="F335" s="6" t="s">
        <v>2088</v>
      </c>
      <c r="G335" s="6" t="s">
        <v>2087</v>
      </c>
      <c r="H335" s="6" t="s">
        <v>2087</v>
      </c>
      <c r="I335" s="6" t="s">
        <v>2086</v>
      </c>
      <c r="J335" s="6" t="s">
        <v>2086</v>
      </c>
      <c r="K335" s="6" t="s">
        <v>2087</v>
      </c>
      <c r="L335" s="6"/>
    </row>
    <row r="336" ht="15.75" customHeight="1">
      <c r="A336" s="4" t="s">
        <v>1904</v>
      </c>
      <c r="B336" s="4" t="s">
        <v>1905</v>
      </c>
      <c r="C336" s="5" t="str">
        <f>HYPERLINK("https://website.cs.vt.edu/research/Seminars/Shengwei_An.html","https://website.cs.vt.edu/research/Seminars/Shengwei_An.html")</f>
        <v>https://website.cs.vt.edu/research/Seminars/Shengwei_An.html</v>
      </c>
      <c r="D336" s="4" t="s">
        <v>1906</v>
      </c>
      <c r="E336" s="4" t="s">
        <v>2088</v>
      </c>
      <c r="F336" s="4" t="s">
        <v>2088</v>
      </c>
      <c r="G336" s="4" t="s">
        <v>2087</v>
      </c>
      <c r="H336" s="4" t="s">
        <v>2087</v>
      </c>
      <c r="I336" s="4" t="s">
        <v>2086</v>
      </c>
      <c r="J336" s="4" t="s">
        <v>2086</v>
      </c>
      <c r="K336" s="4" t="s">
        <v>2087</v>
      </c>
      <c r="L336" s="4"/>
    </row>
    <row r="337" ht="15.75" customHeight="1">
      <c r="A337" s="6" t="s">
        <v>1909</v>
      </c>
      <c r="B337" s="6" t="s">
        <v>1910</v>
      </c>
      <c r="C337" s="7" t="str">
        <f>HYPERLINK("https://website.cs.vt.edu/research/Seminars/Simone_Silvestri.html","https://website.cs.vt.edu/research/Seminars/Simone_Silvestri.html")</f>
        <v>https://website.cs.vt.edu/research/Seminars/Simone_Silvestri.html</v>
      </c>
      <c r="D337" s="6" t="s">
        <v>1911</v>
      </c>
      <c r="E337" s="6" t="s">
        <v>2088</v>
      </c>
      <c r="F337" s="6" t="s">
        <v>2088</v>
      </c>
      <c r="G337" s="6" t="s">
        <v>2087</v>
      </c>
      <c r="H337" s="6" t="s">
        <v>2087</v>
      </c>
      <c r="I337" s="6" t="s">
        <v>2086</v>
      </c>
      <c r="J337" s="6" t="s">
        <v>2086</v>
      </c>
      <c r="K337" s="6" t="s">
        <v>2087</v>
      </c>
      <c r="L337" s="6"/>
    </row>
    <row r="338" ht="15.75" customHeight="1">
      <c r="A338" s="4" t="s">
        <v>1914</v>
      </c>
      <c r="B338" s="4" t="s">
        <v>1915</v>
      </c>
      <c r="C338" s="5" t="str">
        <f>HYPERLINK("https://website.cs.vt.edu/research/Seminars/Simone_Silvestri1.html","https://website.cs.vt.edu/research/Seminars/Simone_Silvestri1.html")</f>
        <v>https://website.cs.vt.edu/research/Seminars/Simone_Silvestri1.html</v>
      </c>
      <c r="D338" s="4" t="s">
        <v>1916</v>
      </c>
      <c r="E338" s="4" t="s">
        <v>2088</v>
      </c>
      <c r="F338" s="4" t="s">
        <v>2088</v>
      </c>
      <c r="G338" s="4" t="s">
        <v>2087</v>
      </c>
      <c r="H338" s="4" t="s">
        <v>2087</v>
      </c>
      <c r="I338" s="4" t="s">
        <v>2086</v>
      </c>
      <c r="J338" s="4" t="s">
        <v>2086</v>
      </c>
      <c r="K338" s="4" t="s">
        <v>2087</v>
      </c>
      <c r="L338" s="4"/>
    </row>
    <row r="339" ht="15.75" customHeight="1">
      <c r="A339" s="6" t="s">
        <v>1919</v>
      </c>
      <c r="B339" s="6" t="s">
        <v>1920</v>
      </c>
      <c r="C339" s="7" t="str">
        <f>HYPERLINK("https://website.cs.vt.edu/research/Seminars/Subigya_Nepal.html","https://website.cs.vt.edu/research/Seminars/Subigya_Nepal.html")</f>
        <v>https://website.cs.vt.edu/research/Seminars/Subigya_Nepal.html</v>
      </c>
      <c r="D339" s="6" t="s">
        <v>1921</v>
      </c>
      <c r="E339" s="6" t="s">
        <v>2088</v>
      </c>
      <c r="F339" s="6" t="s">
        <v>2088</v>
      </c>
      <c r="G339" s="6" t="s">
        <v>2087</v>
      </c>
      <c r="H339" s="6" t="s">
        <v>2088</v>
      </c>
      <c r="I339" s="6" t="s">
        <v>2086</v>
      </c>
      <c r="J339" s="6" t="s">
        <v>2086</v>
      </c>
      <c r="K339" s="6" t="s">
        <v>2087</v>
      </c>
      <c r="L339" s="6"/>
    </row>
    <row r="340" ht="15.75" customHeight="1">
      <c r="A340" s="4" t="s">
        <v>1924</v>
      </c>
      <c r="B340" s="4" t="s">
        <v>1925</v>
      </c>
      <c r="C340" s="5" t="str">
        <f>HYPERLINK("https://website.cs.vt.edu/research/Seminars/Sumeet-Khatri.html","https://website.cs.vt.edu/research/Seminars/Sumeet-Khatri.html")</f>
        <v>https://website.cs.vt.edu/research/Seminars/Sumeet-Khatri.html</v>
      </c>
      <c r="D340" s="4" t="s">
        <v>1926</v>
      </c>
      <c r="E340" s="4" t="s">
        <v>2088</v>
      </c>
      <c r="F340" s="4" t="s">
        <v>2088</v>
      </c>
      <c r="G340" s="4" t="s">
        <v>2087</v>
      </c>
      <c r="H340" s="4" t="s">
        <v>2088</v>
      </c>
      <c r="I340" s="4" t="s">
        <v>2086</v>
      </c>
      <c r="J340" s="4" t="s">
        <v>2086</v>
      </c>
      <c r="K340" s="4" t="s">
        <v>2087</v>
      </c>
      <c r="L340" s="4"/>
    </row>
    <row r="341" ht="15.75" customHeight="1">
      <c r="A341" s="6" t="s">
        <v>1929</v>
      </c>
      <c r="B341" s="6" t="s">
        <v>1930</v>
      </c>
      <c r="C341" s="7" t="str">
        <f>HYPERLINK("https://website.cs.vt.edu/research/Seminars/Swetha_Rajaram.html","https://website.cs.vt.edu/research/Seminars/Swetha_Rajaram.html")</f>
        <v>https://website.cs.vt.edu/research/Seminars/Swetha_Rajaram.html</v>
      </c>
      <c r="D341" s="6" t="s">
        <v>1931</v>
      </c>
      <c r="E341" s="6" t="s">
        <v>2088</v>
      </c>
      <c r="F341" s="6" t="s">
        <v>2088</v>
      </c>
      <c r="G341" s="6" t="s">
        <v>2087</v>
      </c>
      <c r="H341" s="6" t="s">
        <v>2088</v>
      </c>
      <c r="I341" s="6" t="s">
        <v>2086</v>
      </c>
      <c r="J341" s="6" t="s">
        <v>2086</v>
      </c>
      <c r="K341" s="6" t="s">
        <v>2087</v>
      </c>
      <c r="L341" s="6"/>
    </row>
    <row r="342" ht="15.75" customHeight="1">
      <c r="A342" s="4" t="s">
        <v>1939</v>
      </c>
      <c r="B342" s="4" t="s">
        <v>1940</v>
      </c>
      <c r="C342" s="5" t="str">
        <f>HYPERLINK("https://website.cs.vt.edu/research/Seminars/Vanessa_Cedeno-Mieles.html","https://website.cs.vt.edu/research/Seminars/Vanessa_Cedeno-Mieles.html")</f>
        <v>https://website.cs.vt.edu/research/Seminars/Vanessa_Cedeno-Mieles.html</v>
      </c>
      <c r="D342" s="4" t="s">
        <v>1941</v>
      </c>
      <c r="E342" s="4" t="s">
        <v>2088</v>
      </c>
      <c r="F342" s="4" t="s">
        <v>2088</v>
      </c>
      <c r="G342" s="4" t="s">
        <v>2087</v>
      </c>
      <c r="H342" s="4" t="s">
        <v>2087</v>
      </c>
      <c r="I342" s="4" t="s">
        <v>2086</v>
      </c>
      <c r="J342" s="4" t="s">
        <v>2086</v>
      </c>
      <c r="K342" s="4" t="s">
        <v>2087</v>
      </c>
      <c r="L342" s="4"/>
    </row>
    <row r="343" ht="15.75" customHeight="1">
      <c r="A343" s="6" t="s">
        <v>1944</v>
      </c>
      <c r="B343" s="6" t="s">
        <v>1945</v>
      </c>
      <c r="C343" s="7" t="str">
        <f>HYPERLINK("https://website.cs.vt.edu/research/Seminars/Weitong_Zhang.html","https://website.cs.vt.edu/research/Seminars/Weitong_Zhang.html")</f>
        <v>https://website.cs.vt.edu/research/Seminars/Weitong_Zhang.html</v>
      </c>
      <c r="D343" s="6" t="s">
        <v>1946</v>
      </c>
      <c r="E343" s="6" t="s">
        <v>2088</v>
      </c>
      <c r="F343" s="6" t="s">
        <v>2088</v>
      </c>
      <c r="G343" s="6" t="s">
        <v>2087</v>
      </c>
      <c r="H343" s="6" t="s">
        <v>2087</v>
      </c>
      <c r="I343" s="6" t="s">
        <v>2086</v>
      </c>
      <c r="J343" s="6" t="s">
        <v>2086</v>
      </c>
      <c r="K343" s="6" t="s">
        <v>2087</v>
      </c>
      <c r="L343" s="6"/>
    </row>
    <row r="344" ht="15.75" customHeight="1">
      <c r="A344" s="4" t="s">
        <v>1949</v>
      </c>
      <c r="B344" s="4" t="s">
        <v>1950</v>
      </c>
      <c r="C344" s="5" t="str">
        <f>HYPERLINK("https://website.cs.vt.edu/research/Seminars/Weixin_Liang.html","https://website.cs.vt.edu/research/Seminars/Weixin_Liang.html")</f>
        <v>https://website.cs.vt.edu/research/Seminars/Weixin_Liang.html</v>
      </c>
      <c r="D344" s="4" t="s">
        <v>1951</v>
      </c>
      <c r="E344" s="4" t="s">
        <v>2088</v>
      </c>
      <c r="F344" s="4" t="s">
        <v>2088</v>
      </c>
      <c r="G344" s="4" t="s">
        <v>2087</v>
      </c>
      <c r="H344" s="4" t="s">
        <v>2087</v>
      </c>
      <c r="I344" s="4" t="s">
        <v>2086</v>
      </c>
      <c r="J344" s="4" t="s">
        <v>2086</v>
      </c>
      <c r="K344" s="4" t="s">
        <v>2087</v>
      </c>
      <c r="L344" s="4"/>
    </row>
    <row r="345" ht="15.75" customHeight="1">
      <c r="A345" s="6" t="s">
        <v>1954</v>
      </c>
      <c r="B345" s="6" t="s">
        <v>1955</v>
      </c>
      <c r="C345" s="7" t="str">
        <f>HYPERLINK("https://website.cs.vt.edu/research/Seminars/Weiyu_Liu.html","https://website.cs.vt.edu/research/Seminars/Weiyu_Liu.html")</f>
        <v>https://website.cs.vt.edu/research/Seminars/Weiyu_Liu.html</v>
      </c>
      <c r="D345" s="6" t="s">
        <v>1956</v>
      </c>
      <c r="E345" s="6" t="s">
        <v>2088</v>
      </c>
      <c r="F345" s="6" t="s">
        <v>2088</v>
      </c>
      <c r="G345" s="6" t="s">
        <v>2087</v>
      </c>
      <c r="H345" s="6" t="s">
        <v>2087</v>
      </c>
      <c r="I345" s="6" t="s">
        <v>2086</v>
      </c>
      <c r="J345" s="6" t="s">
        <v>2089</v>
      </c>
      <c r="K345" s="6" t="s">
        <v>2087</v>
      </c>
      <c r="L345" s="6"/>
    </row>
    <row r="346" ht="15.75" customHeight="1">
      <c r="A346" s="4" t="s">
        <v>1959</v>
      </c>
      <c r="B346" s="4" t="s">
        <v>1960</v>
      </c>
      <c r="C346" s="5" t="str">
        <f>HYPERLINK("https://website.cs.vt.edu/research/Seminars/Wenbo_Guo.html","https://website.cs.vt.edu/research/Seminars/Wenbo_Guo.html")</f>
        <v>https://website.cs.vt.edu/research/Seminars/Wenbo_Guo.html</v>
      </c>
      <c r="D346" s="4" t="s">
        <v>1961</v>
      </c>
      <c r="E346" s="4" t="s">
        <v>2088</v>
      </c>
      <c r="F346" s="4" t="s">
        <v>2088</v>
      </c>
      <c r="G346" s="4" t="s">
        <v>2087</v>
      </c>
      <c r="H346" s="4" t="s">
        <v>2088</v>
      </c>
      <c r="I346" s="4" t="s">
        <v>2086</v>
      </c>
      <c r="J346" s="4" t="s">
        <v>2086</v>
      </c>
      <c r="K346" s="4" t="s">
        <v>2087</v>
      </c>
      <c r="L346" s="4"/>
    </row>
    <row r="347" ht="15.75" customHeight="1">
      <c r="A347" s="6" t="s">
        <v>1964</v>
      </c>
      <c r="B347" s="6" t="s">
        <v>1965</v>
      </c>
      <c r="C347" s="7" t="str">
        <f>HYPERLINK("https://website.cs.vt.edu/research/Seminars/Wenhan_Dai0.html","https://website.cs.vt.edu/research/Seminars/Wenhan_Dai0.html")</f>
        <v>https://website.cs.vt.edu/research/Seminars/Wenhan_Dai0.html</v>
      </c>
      <c r="D347" s="6" t="s">
        <v>1966</v>
      </c>
      <c r="E347" s="6" t="s">
        <v>2088</v>
      </c>
      <c r="F347" s="6" t="s">
        <v>2088</v>
      </c>
      <c r="G347" s="6" t="s">
        <v>2087</v>
      </c>
      <c r="H347" s="6" t="s">
        <v>2087</v>
      </c>
      <c r="I347" s="6" t="s">
        <v>2086</v>
      </c>
      <c r="J347" s="6" t="s">
        <v>2086</v>
      </c>
      <c r="K347" s="6" t="s">
        <v>2087</v>
      </c>
      <c r="L347" s="6"/>
    </row>
    <row r="348" ht="15.75" customHeight="1">
      <c r="A348" s="4" t="s">
        <v>1969</v>
      </c>
      <c r="B348" s="4" t="s">
        <v>1970</v>
      </c>
      <c r="C348" s="5" t="str">
        <f>HYPERLINK("https://website.cs.vt.edu/research/Seminars/William-Moses.html","https://website.cs.vt.edu/research/Seminars/William-Moses.html")</f>
        <v>https://website.cs.vt.edu/research/Seminars/William-Moses.html</v>
      </c>
      <c r="D348" s="4" t="s">
        <v>1971</v>
      </c>
      <c r="E348" s="4" t="s">
        <v>2088</v>
      </c>
      <c r="F348" s="4" t="s">
        <v>2088</v>
      </c>
      <c r="G348" s="4" t="s">
        <v>2087</v>
      </c>
      <c r="H348" s="4" t="s">
        <v>2088</v>
      </c>
      <c r="I348" s="4" t="s">
        <v>2086</v>
      </c>
      <c r="J348" s="4" t="s">
        <v>2086</v>
      </c>
      <c r="K348" s="4" t="s">
        <v>2087</v>
      </c>
      <c r="L348" s="4"/>
    </row>
    <row r="349" ht="15.75" customHeight="1">
      <c r="A349" s="6" t="s">
        <v>1974</v>
      </c>
      <c r="B349" s="6" t="s">
        <v>1975</v>
      </c>
      <c r="C349" s="7" t="str">
        <f>HYPERLINK("https://website.cs.vt.edu/research/Seminars/William_Godoy.html","https://website.cs.vt.edu/research/Seminars/William_Godoy.html")</f>
        <v>https://website.cs.vt.edu/research/Seminars/William_Godoy.html</v>
      </c>
      <c r="D349" s="6" t="s">
        <v>1976</v>
      </c>
      <c r="E349" s="6" t="s">
        <v>2088</v>
      </c>
      <c r="F349" s="6" t="s">
        <v>2088</v>
      </c>
      <c r="G349" s="6" t="s">
        <v>2087</v>
      </c>
      <c r="H349" s="6" t="s">
        <v>2088</v>
      </c>
      <c r="I349" s="6" t="s">
        <v>2086</v>
      </c>
      <c r="J349" s="6" t="s">
        <v>2089</v>
      </c>
      <c r="K349" s="6" t="s">
        <v>2087</v>
      </c>
      <c r="L349" s="6"/>
    </row>
    <row r="350" ht="15.75" customHeight="1">
      <c r="A350" s="4" t="s">
        <v>1979</v>
      </c>
      <c r="B350" s="4" t="s">
        <v>1980</v>
      </c>
      <c r="C350" s="5" t="str">
        <f>HYPERLINK("https://website.cs.vt.edu/research/Seminars/William_Godoy1.html","https://website.cs.vt.edu/research/Seminars/William_Godoy1.html")</f>
        <v>https://website.cs.vt.edu/research/Seminars/William_Godoy1.html</v>
      </c>
      <c r="D350" s="4" t="s">
        <v>1981</v>
      </c>
      <c r="E350" s="4" t="s">
        <v>2088</v>
      </c>
      <c r="F350" s="4" t="s">
        <v>2088</v>
      </c>
      <c r="G350" s="4" t="s">
        <v>2087</v>
      </c>
      <c r="H350" s="4" t="s">
        <v>2086</v>
      </c>
      <c r="I350" s="4" t="s">
        <v>2086</v>
      </c>
      <c r="J350" s="4" t="s">
        <v>2089</v>
      </c>
      <c r="K350" s="4" t="s">
        <v>2087</v>
      </c>
      <c r="L350" s="4"/>
    </row>
    <row r="351" ht="15.75" customHeight="1">
      <c r="A351" s="6" t="s">
        <v>1984</v>
      </c>
      <c r="B351" s="6" t="s">
        <v>1985</v>
      </c>
      <c r="C351" s="7" t="str">
        <f>HYPERLINK("https://website.cs.vt.edu/research/Seminars/William_Godoy2.html","https://website.cs.vt.edu/research/Seminars/William_Godoy2.html")</f>
        <v>https://website.cs.vt.edu/research/Seminars/William_Godoy2.html</v>
      </c>
      <c r="D351" s="6" t="s">
        <v>1986</v>
      </c>
      <c r="E351" s="6" t="s">
        <v>2088</v>
      </c>
      <c r="F351" s="6" t="s">
        <v>2088</v>
      </c>
      <c r="G351" s="6" t="s">
        <v>2087</v>
      </c>
      <c r="H351" s="6" t="s">
        <v>2088</v>
      </c>
      <c r="I351" s="6" t="s">
        <v>2086</v>
      </c>
      <c r="J351" s="6" t="s">
        <v>2089</v>
      </c>
      <c r="K351" s="6" t="s">
        <v>2087</v>
      </c>
      <c r="L351" s="6"/>
    </row>
    <row r="352" ht="15.75" customHeight="1">
      <c r="A352" s="4" t="s">
        <v>1989</v>
      </c>
      <c r="B352" s="4" t="s">
        <v>1990</v>
      </c>
      <c r="C352" s="5" t="str">
        <f>HYPERLINK("https://website.cs.vt.edu/research/Seminars/Wu_Feng.html","https://website.cs.vt.edu/research/Seminars/Wu_Feng.html")</f>
        <v>https://website.cs.vt.edu/research/Seminars/Wu_Feng.html</v>
      </c>
      <c r="D352" s="4" t="s">
        <v>1991</v>
      </c>
      <c r="E352" s="4" t="s">
        <v>2088</v>
      </c>
      <c r="F352" s="4" t="s">
        <v>2088</v>
      </c>
      <c r="G352" s="4" t="s">
        <v>2087</v>
      </c>
      <c r="H352" s="4" t="s">
        <v>2088</v>
      </c>
      <c r="I352" s="4" t="s">
        <v>2086</v>
      </c>
      <c r="J352" s="4" t="s">
        <v>2086</v>
      </c>
      <c r="K352" s="4" t="s">
        <v>2087</v>
      </c>
      <c r="L352" s="4"/>
    </row>
    <row r="353" ht="15.75" customHeight="1">
      <c r="A353" s="6" t="s">
        <v>1994</v>
      </c>
      <c r="B353" s="6" t="s">
        <v>1995</v>
      </c>
      <c r="C353" s="7" t="str">
        <f>HYPERLINK("https://website.cs.vt.edu/research/Seminars/Xin_Tang.html","https://website.cs.vt.edu/research/Seminars/Xin_Tang.html")</f>
        <v>https://website.cs.vt.edu/research/Seminars/Xin_Tang.html</v>
      </c>
      <c r="D353" s="6" t="s">
        <v>1996</v>
      </c>
      <c r="E353" s="6" t="s">
        <v>2088</v>
      </c>
      <c r="F353" s="6" t="s">
        <v>2088</v>
      </c>
      <c r="G353" s="6" t="s">
        <v>2087</v>
      </c>
      <c r="H353" s="6" t="s">
        <v>2088</v>
      </c>
      <c r="I353" s="6" t="s">
        <v>2086</v>
      </c>
      <c r="J353" s="6" t="s">
        <v>2086</v>
      </c>
      <c r="K353" s="6" t="s">
        <v>2087</v>
      </c>
      <c r="L353" s="6"/>
    </row>
    <row r="354" ht="15.75" customHeight="1">
      <c r="A354" s="4" t="s">
        <v>1999</v>
      </c>
      <c r="B354" s="4" t="s">
        <v>2000</v>
      </c>
      <c r="C354" s="5" t="str">
        <f>HYPERLINK("https://website.cs.vt.edu/research/Seminars/Xingfu-Wu.html","https://website.cs.vt.edu/research/Seminars/Xingfu-Wu.html")</f>
        <v>https://website.cs.vt.edu/research/Seminars/Xingfu-Wu.html</v>
      </c>
      <c r="D354" s="4" t="s">
        <v>2001</v>
      </c>
      <c r="E354" s="4" t="s">
        <v>2088</v>
      </c>
      <c r="F354" s="4" t="s">
        <v>2088</v>
      </c>
      <c r="G354" s="4" t="s">
        <v>2087</v>
      </c>
      <c r="H354" s="4" t="s">
        <v>2089</v>
      </c>
      <c r="I354" s="4" t="s">
        <v>2086</v>
      </c>
      <c r="J354" s="4" t="s">
        <v>2086</v>
      </c>
      <c r="K354" s="4" t="s">
        <v>2087</v>
      </c>
      <c r="L354" s="4"/>
    </row>
    <row r="355" ht="15.75" customHeight="1">
      <c r="A355" s="6" t="s">
        <v>2004</v>
      </c>
      <c r="B355" s="6" t="s">
        <v>2005</v>
      </c>
      <c r="C355" s="7" t="str">
        <f>HYPERLINK("https://website.cs.vt.edu/research/Seminars/Xuan-Wang.html","https://website.cs.vt.edu/research/Seminars/Xuan-Wang.html")</f>
        <v>https://website.cs.vt.edu/research/Seminars/Xuan-Wang.html</v>
      </c>
      <c r="D355" s="6" t="s">
        <v>2006</v>
      </c>
      <c r="E355" s="6" t="s">
        <v>2088</v>
      </c>
      <c r="F355" s="6" t="s">
        <v>2088</v>
      </c>
      <c r="G355" s="6" t="s">
        <v>2087</v>
      </c>
      <c r="H355" s="6" t="s">
        <v>2087</v>
      </c>
      <c r="I355" s="6" t="s">
        <v>2086</v>
      </c>
      <c r="J355" s="6" t="s">
        <v>2086</v>
      </c>
      <c r="K355" s="6" t="s">
        <v>2087</v>
      </c>
      <c r="L355" s="6"/>
    </row>
    <row r="356" ht="15.75" customHeight="1">
      <c r="A356" s="4" t="s">
        <v>2009</v>
      </c>
      <c r="B356" s="4" t="s">
        <v>2010</v>
      </c>
      <c r="C356" s="5" t="str">
        <f>HYPERLINK("https://website.cs.vt.edu/research/Seminars/Xuan_Wang.html","https://website.cs.vt.edu/research/Seminars/Xuan_Wang.html")</f>
        <v>https://website.cs.vt.edu/research/Seminars/Xuan_Wang.html</v>
      </c>
      <c r="D356" s="4" t="s">
        <v>2011</v>
      </c>
      <c r="E356" s="4" t="s">
        <v>2088</v>
      </c>
      <c r="F356" s="4" t="s">
        <v>2087</v>
      </c>
      <c r="G356" s="4" t="s">
        <v>2087</v>
      </c>
      <c r="H356" s="4" t="s">
        <v>2087</v>
      </c>
      <c r="I356" s="4" t="s">
        <v>2086</v>
      </c>
      <c r="J356" s="4" t="s">
        <v>2086</v>
      </c>
      <c r="K356" s="4" t="s">
        <v>2087</v>
      </c>
      <c r="L356" s="4"/>
    </row>
    <row r="357" ht="15.75" customHeight="1">
      <c r="A357" s="6" t="s">
        <v>2014</v>
      </c>
      <c r="B357" s="6" t="s">
        <v>2015</v>
      </c>
      <c r="C357" s="7" t="str">
        <f>HYPERLINK("https://website.cs.vt.edu/research/Seminars/Xuesu_Xiao.html","https://website.cs.vt.edu/research/Seminars/Xuesu_Xiao.html")</f>
        <v>https://website.cs.vt.edu/research/Seminars/Xuesu_Xiao.html</v>
      </c>
      <c r="D357" s="6" t="s">
        <v>2016</v>
      </c>
      <c r="E357" s="6" t="s">
        <v>2088</v>
      </c>
      <c r="F357" s="6" t="s">
        <v>2088</v>
      </c>
      <c r="G357" s="6" t="s">
        <v>2087</v>
      </c>
      <c r="H357" s="6" t="s">
        <v>2088</v>
      </c>
      <c r="I357" s="6" t="s">
        <v>2086</v>
      </c>
      <c r="J357" s="6" t="s">
        <v>2089</v>
      </c>
      <c r="K357" s="6" t="s">
        <v>2087</v>
      </c>
      <c r="L357" s="6"/>
    </row>
    <row r="358" ht="15.75" customHeight="1">
      <c r="A358" s="4" t="s">
        <v>2019</v>
      </c>
      <c r="B358" s="4" t="s">
        <v>2020</v>
      </c>
      <c r="C358" s="5" t="str">
        <f>HYPERLINK("https://website.cs.vt.edu/research/Seminars/Yan-Chen.html","https://website.cs.vt.edu/research/Seminars/Yan-Chen.html")</f>
        <v>https://website.cs.vt.edu/research/Seminars/Yan-Chen.html</v>
      </c>
      <c r="D358" s="4" t="s">
        <v>2021</v>
      </c>
      <c r="E358" s="4" t="s">
        <v>2088</v>
      </c>
      <c r="F358" s="4" t="s">
        <v>2088</v>
      </c>
      <c r="G358" s="4" t="s">
        <v>2087</v>
      </c>
      <c r="H358" s="4" t="s">
        <v>2087</v>
      </c>
      <c r="I358" s="4" t="s">
        <v>2086</v>
      </c>
      <c r="J358" s="4" t="s">
        <v>2086</v>
      </c>
      <c r="K358" s="4" t="s">
        <v>2087</v>
      </c>
      <c r="L358" s="4"/>
    </row>
    <row r="359" ht="15.75" customHeight="1">
      <c r="A359" s="6" t="s">
        <v>2024</v>
      </c>
      <c r="B359" s="6" t="s">
        <v>2025</v>
      </c>
      <c r="C359" s="7" t="str">
        <f>HYPERLINK("https://website.cs.vt.edu/research/Seminars/Yan_Chen.html","https://website.cs.vt.edu/research/Seminars/Yan_Chen.html")</f>
        <v>https://website.cs.vt.edu/research/Seminars/Yan_Chen.html</v>
      </c>
      <c r="D359" s="6" t="s">
        <v>2026</v>
      </c>
      <c r="E359" s="6" t="s">
        <v>2088</v>
      </c>
      <c r="F359" s="6" t="s">
        <v>2088</v>
      </c>
      <c r="G359" s="6" t="s">
        <v>2087</v>
      </c>
      <c r="H359" s="6" t="s">
        <v>2087</v>
      </c>
      <c r="I359" s="6" t="s">
        <v>2086</v>
      </c>
      <c r="J359" s="6" t="s">
        <v>2086</v>
      </c>
      <c r="K359" s="6" t="s">
        <v>2087</v>
      </c>
      <c r="L359" s="6"/>
    </row>
    <row r="360" ht="15.75" customHeight="1">
      <c r="A360" s="4" t="s">
        <v>2029</v>
      </c>
      <c r="B360" s="4" t="s">
        <v>2030</v>
      </c>
      <c r="C360" s="5" t="str">
        <f>HYPERLINK("https://website.cs.vt.edu/research/Seminars/Yan_Chen1.html","https://website.cs.vt.edu/research/Seminars/Yan_Chen1.html")</f>
        <v>https://website.cs.vt.edu/research/Seminars/Yan_Chen1.html</v>
      </c>
      <c r="D360" s="4" t="s">
        <v>2031</v>
      </c>
      <c r="E360" s="4" t="s">
        <v>2088</v>
      </c>
      <c r="F360" s="4" t="s">
        <v>2088</v>
      </c>
      <c r="G360" s="4" t="s">
        <v>2087</v>
      </c>
      <c r="H360" s="4" t="s">
        <v>2087</v>
      </c>
      <c r="I360" s="4" t="s">
        <v>2086</v>
      </c>
      <c r="J360" s="4" t="s">
        <v>2086</v>
      </c>
      <c r="K360" s="4" t="s">
        <v>2087</v>
      </c>
      <c r="L360" s="4"/>
    </row>
    <row r="361" ht="15.75" customHeight="1">
      <c r="A361" s="6" t="s">
        <v>2034</v>
      </c>
      <c r="B361" s="6" t="s">
        <v>2035</v>
      </c>
      <c r="C361" s="7" t="str">
        <f>HYPERLINK("https://website.cs.vt.edu/research/Seminars/Yi-Ding.html","https://website.cs.vt.edu/research/Seminars/Yi-Ding.html")</f>
        <v>https://website.cs.vt.edu/research/Seminars/Yi-Ding.html</v>
      </c>
      <c r="D361" s="6" t="s">
        <v>2036</v>
      </c>
      <c r="E361" s="6" t="s">
        <v>2088</v>
      </c>
      <c r="F361" s="6" t="s">
        <v>2088</v>
      </c>
      <c r="G361" s="6" t="s">
        <v>2087</v>
      </c>
      <c r="H361" s="6" t="s">
        <v>2088</v>
      </c>
      <c r="I361" s="6" t="s">
        <v>2086</v>
      </c>
      <c r="J361" s="6" t="s">
        <v>2086</v>
      </c>
      <c r="K361" s="6" t="s">
        <v>2087</v>
      </c>
      <c r="L361" s="6"/>
    </row>
    <row r="362" ht="15.75" customHeight="1">
      <c r="A362" s="4" t="s">
        <v>2039</v>
      </c>
      <c r="B362" s="4" t="s">
        <v>2040</v>
      </c>
      <c r="C362" s="5" t="str">
        <f>HYPERLINK("https://website.cs.vt.edu/research/Seminars/Yixin_Zou.html","https://website.cs.vt.edu/research/Seminars/Yixin_Zou.html")</f>
        <v>https://website.cs.vt.edu/research/Seminars/Yixin_Zou.html</v>
      </c>
      <c r="D362" s="4" t="s">
        <v>2041</v>
      </c>
      <c r="E362" s="4" t="s">
        <v>2088</v>
      </c>
      <c r="F362" s="4" t="s">
        <v>2088</v>
      </c>
      <c r="G362" s="4" t="s">
        <v>2087</v>
      </c>
      <c r="H362" s="4" t="s">
        <v>2087</v>
      </c>
      <c r="I362" s="4" t="s">
        <v>2086</v>
      </c>
      <c r="J362" s="4" t="s">
        <v>2089</v>
      </c>
      <c r="K362" s="4" t="s">
        <v>2087</v>
      </c>
      <c r="L362" s="4"/>
    </row>
    <row r="363" ht="15.75" customHeight="1">
      <c r="A363" s="6" t="s">
        <v>2044</v>
      </c>
      <c r="B363" s="6" t="s">
        <v>2045</v>
      </c>
      <c r="C363" s="7" t="str">
        <f>HYPERLINK("https://website.cs.vt.edu/research/Seminars/Yixuan-Zhang.html","https://website.cs.vt.edu/research/Seminars/Yixuan-Zhang.html")</f>
        <v>https://website.cs.vt.edu/research/Seminars/Yixuan-Zhang.html</v>
      </c>
      <c r="D363" s="6" t="s">
        <v>2046</v>
      </c>
      <c r="E363" s="6" t="s">
        <v>2088</v>
      </c>
      <c r="F363" s="6" t="s">
        <v>2088</v>
      </c>
      <c r="G363" s="6" t="s">
        <v>2087</v>
      </c>
      <c r="H363" s="6" t="s">
        <v>2087</v>
      </c>
      <c r="I363" s="6" t="s">
        <v>2086</v>
      </c>
      <c r="J363" s="6" t="s">
        <v>2086</v>
      </c>
      <c r="K363" s="6" t="s">
        <v>2087</v>
      </c>
      <c r="L363" s="6"/>
    </row>
    <row r="364" ht="15.75" customHeight="1">
      <c r="A364" s="4" t="s">
        <v>2049</v>
      </c>
      <c r="B364" s="4" t="s">
        <v>2050</v>
      </c>
      <c r="C364" s="5" t="str">
        <f>HYPERLINK("https://website.cs.vt.edu/research/Seminars/Yu_Zeng.html","https://website.cs.vt.edu/research/Seminars/Yu_Zeng.html")</f>
        <v>https://website.cs.vt.edu/research/Seminars/Yu_Zeng.html</v>
      </c>
      <c r="D364" s="4" t="s">
        <v>2051</v>
      </c>
      <c r="E364" s="4" t="s">
        <v>2088</v>
      </c>
      <c r="F364" s="4" t="s">
        <v>2088</v>
      </c>
      <c r="G364" s="4" t="s">
        <v>2087</v>
      </c>
      <c r="H364" s="4" t="s">
        <v>2087</v>
      </c>
      <c r="I364" s="4" t="s">
        <v>2086</v>
      </c>
      <c r="J364" s="4" t="s">
        <v>2086</v>
      </c>
      <c r="K364" s="4" t="s">
        <v>2087</v>
      </c>
      <c r="L364" s="4"/>
    </row>
    <row r="365" ht="15.75" customHeight="1">
      <c r="A365" s="6" t="s">
        <v>2054</v>
      </c>
      <c r="B365" s="6" t="s">
        <v>2055</v>
      </c>
      <c r="C365" s="7" t="str">
        <f>HYPERLINK("https://website.cs.vt.edu/research/Seminars/Yuchen_Yang.html","https://website.cs.vt.edu/research/Seminars/Yuchen_Yang.html")</f>
        <v>https://website.cs.vt.edu/research/Seminars/Yuchen_Yang.html</v>
      </c>
      <c r="D365" s="6" t="s">
        <v>2056</v>
      </c>
      <c r="E365" s="6" t="s">
        <v>2088</v>
      </c>
      <c r="F365" s="6" t="s">
        <v>2088</v>
      </c>
      <c r="G365" s="6" t="s">
        <v>2087</v>
      </c>
      <c r="H365" s="6" t="s">
        <v>2087</v>
      </c>
      <c r="I365" s="6" t="s">
        <v>2086</v>
      </c>
      <c r="J365" s="6" t="s">
        <v>2086</v>
      </c>
      <c r="K365" s="6" t="s">
        <v>2087</v>
      </c>
      <c r="L365" s="6"/>
    </row>
    <row r="366" ht="15.75" customHeight="1">
      <c r="A366" s="4" t="s">
        <v>2059</v>
      </c>
      <c r="B366" s="4" t="s">
        <v>2060</v>
      </c>
      <c r="C366" s="5" t="str">
        <f>HYPERLINK("https://website.cs.vt.edu/research/Seminars/Yuhan_Liu.html","https://website.cs.vt.edu/research/Seminars/Yuhan_Liu.html")</f>
        <v>https://website.cs.vt.edu/research/Seminars/Yuhan_Liu.html</v>
      </c>
      <c r="D366" s="4" t="s">
        <v>2061</v>
      </c>
      <c r="E366" s="4" t="s">
        <v>2088</v>
      </c>
      <c r="F366" s="4" t="s">
        <v>2088</v>
      </c>
      <c r="G366" s="4" t="s">
        <v>2087</v>
      </c>
      <c r="H366" s="4" t="s">
        <v>2088</v>
      </c>
      <c r="I366" s="4" t="s">
        <v>2086</v>
      </c>
      <c r="J366" s="4" t="s">
        <v>2086</v>
      </c>
      <c r="K366" s="4" t="s">
        <v>2087</v>
      </c>
      <c r="L366" s="4"/>
    </row>
    <row r="367" ht="15.75" customHeight="1">
      <c r="A367" s="6" t="s">
        <v>2064</v>
      </c>
      <c r="B367" s="6" t="s">
        <v>2065</v>
      </c>
      <c r="C367" s="7" t="str">
        <f>HYPERLINK("https://website.cs.vt.edu/research/Seminars/Zhichun_Guo.html","https://website.cs.vt.edu/research/Seminars/Zhichun_Guo.html")</f>
        <v>https://website.cs.vt.edu/research/Seminars/Zhichun_Guo.html</v>
      </c>
      <c r="D367" s="6" t="s">
        <v>2066</v>
      </c>
      <c r="E367" s="6" t="s">
        <v>2088</v>
      </c>
      <c r="F367" s="6" t="s">
        <v>2088</v>
      </c>
      <c r="G367" s="6" t="s">
        <v>2088</v>
      </c>
      <c r="H367" s="6" t="s">
        <v>2087</v>
      </c>
      <c r="I367" s="6" t="s">
        <v>2086</v>
      </c>
      <c r="J367" s="6" t="s">
        <v>2086</v>
      </c>
      <c r="K367" s="6" t="s">
        <v>2087</v>
      </c>
      <c r="L367" s="6"/>
    </row>
    <row r="368" ht="15.75" customHeight="1">
      <c r="A368" s="4" t="s">
        <v>2069</v>
      </c>
      <c r="B368" s="4" t="s">
        <v>2070</v>
      </c>
      <c r="C368" s="5" t="str">
        <f>HYPERLINK("https://website.cs.vt.edu/research/Seminars/Zhiyuan_Yu.html","https://website.cs.vt.edu/research/Seminars/Zhiyuan_Yu.html")</f>
        <v>https://website.cs.vt.edu/research/Seminars/Zhiyuan_Yu.html</v>
      </c>
      <c r="D368" s="4" t="s">
        <v>2071</v>
      </c>
      <c r="E368" s="4" t="s">
        <v>2088</v>
      </c>
      <c r="F368" s="4" t="s">
        <v>2088</v>
      </c>
      <c r="G368" s="4" t="s">
        <v>2087</v>
      </c>
      <c r="H368" s="4" t="s">
        <v>2087</v>
      </c>
      <c r="I368" s="4" t="s">
        <v>2086</v>
      </c>
      <c r="J368" s="4" t="s">
        <v>2086</v>
      </c>
      <c r="K368" s="4" t="s">
        <v>2087</v>
      </c>
      <c r="L368" s="4"/>
    </row>
    <row r="369" ht="15.75" customHeight="1">
      <c r="A369" s="6" t="s">
        <v>2079</v>
      </c>
      <c r="B369" s="6" t="s">
        <v>2080</v>
      </c>
      <c r="C369" s="7" t="str">
        <f>HYPERLINK("https://website.cs.vt.edu/research/Seminars/Zongchen-Chen.html","https://website.cs.vt.edu/research/Seminars/Zongchen-Chen.html")</f>
        <v>https://website.cs.vt.edu/research/Seminars/Zongchen-Chen.html</v>
      </c>
      <c r="D369" s="6" t="s">
        <v>2081</v>
      </c>
      <c r="E369" s="6" t="s">
        <v>2088</v>
      </c>
      <c r="F369" s="6" t="s">
        <v>2088</v>
      </c>
      <c r="G369" s="6" t="s">
        <v>2087</v>
      </c>
      <c r="H369" s="6" t="s">
        <v>2088</v>
      </c>
      <c r="I369" s="6" t="s">
        <v>2086</v>
      </c>
      <c r="J369" s="6" t="s">
        <v>2086</v>
      </c>
      <c r="K369" s="6" t="s">
        <v>2087</v>
      </c>
      <c r="L369" s="6"/>
    </row>
    <row r="370" ht="15.75" customHeight="1">
      <c r="A370" s="4" t="s">
        <v>1306</v>
      </c>
      <c r="B370" s="4" t="s">
        <v>1307</v>
      </c>
      <c r="C370" s="5" t="str">
        <f>HYPERLINK("https://website.cs.vt.edu/research/Seminars/alberto_cano.html","https://website.cs.vt.edu/research/Seminars/alberto_cano.html")</f>
        <v>https://website.cs.vt.edu/research/Seminars/alberto_cano.html</v>
      </c>
      <c r="D370" s="4" t="s">
        <v>1308</v>
      </c>
      <c r="E370" s="4" t="s">
        <v>2088</v>
      </c>
      <c r="F370" s="4" t="s">
        <v>2088</v>
      </c>
      <c r="G370" s="4" t="s">
        <v>2087</v>
      </c>
      <c r="H370" s="4" t="s">
        <v>2087</v>
      </c>
      <c r="I370" s="4" t="s">
        <v>2086</v>
      </c>
      <c r="J370" s="4" t="s">
        <v>2090</v>
      </c>
      <c r="K370" s="4" t="s">
        <v>2087</v>
      </c>
      <c r="L370" s="4"/>
    </row>
    <row r="371" ht="15.75" customHeight="1">
      <c r="A371" s="6" t="s">
        <v>1321</v>
      </c>
      <c r="B371" s="6" t="s">
        <v>1322</v>
      </c>
      <c r="C371" s="7" t="str">
        <f>HYPERLINK("https://website.cs.vt.edu/research/Seminars/ali_vakilian.html","https://website.cs.vt.edu/research/Seminars/ali_vakilian.html")</f>
        <v>https://website.cs.vt.edu/research/Seminars/ali_vakilian.html</v>
      </c>
      <c r="D371" s="6" t="s">
        <v>1323</v>
      </c>
      <c r="E371" s="6" t="s">
        <v>2088</v>
      </c>
      <c r="F371" s="6" t="s">
        <v>2088</v>
      </c>
      <c r="G371" s="6" t="s">
        <v>2087</v>
      </c>
      <c r="H371" s="6" t="s">
        <v>2087</v>
      </c>
      <c r="I371" s="6" t="s">
        <v>2086</v>
      </c>
      <c r="J371" s="6" t="s">
        <v>2086</v>
      </c>
      <c r="K371" s="6" t="s">
        <v>2087</v>
      </c>
      <c r="L371" s="6"/>
    </row>
    <row r="372" ht="15.75" customHeight="1">
      <c r="A372" s="4" t="s">
        <v>1376</v>
      </c>
      <c r="B372" s="4" t="s">
        <v>1377</v>
      </c>
      <c r="C372" s="5" t="str">
        <f>HYPERLINK("https://website.cs.vt.edu/research/Seminars/christine_julien.html","https://website.cs.vt.edu/research/Seminars/christine_julien.html")</f>
        <v>https://website.cs.vt.edu/research/Seminars/christine_julien.html</v>
      </c>
      <c r="D372" s="4" t="s">
        <v>1378</v>
      </c>
      <c r="E372" s="4" t="s">
        <v>2088</v>
      </c>
      <c r="F372" s="4" t="s">
        <v>2088</v>
      </c>
      <c r="G372" s="4" t="s">
        <v>2087</v>
      </c>
      <c r="H372" s="4" t="s">
        <v>2088</v>
      </c>
      <c r="I372" s="4" t="s">
        <v>2086</v>
      </c>
      <c r="J372" s="4" t="s">
        <v>2086</v>
      </c>
      <c r="K372" s="4" t="s">
        <v>2087</v>
      </c>
      <c r="L372" s="4"/>
    </row>
    <row r="373" ht="15.75" customHeight="1">
      <c r="A373" s="6" t="s">
        <v>1391</v>
      </c>
      <c r="B373" s="6" t="s">
        <v>1392</v>
      </c>
      <c r="C373" s="7" t="str">
        <f>HYPERLINK("https://website.cs.vt.edu/research/Seminars/cs-root-seminar1.html","https://website.cs.vt.edu/research/Seminars/cs-root-seminar1.html")</f>
        <v>https://website.cs.vt.edu/research/Seminars/cs-root-seminar1.html</v>
      </c>
      <c r="D373" s="6" t="s">
        <v>1393</v>
      </c>
      <c r="E373" s="6" t="s">
        <v>2086</v>
      </c>
      <c r="F373" s="6" t="s">
        <v>2088</v>
      </c>
      <c r="G373" s="6" t="s">
        <v>2088</v>
      </c>
      <c r="H373" s="6" t="s">
        <v>2086</v>
      </c>
      <c r="I373" s="6" t="s">
        <v>2088</v>
      </c>
      <c r="J373" s="6" t="s">
        <v>2086</v>
      </c>
      <c r="K373" s="6" t="s">
        <v>2087</v>
      </c>
      <c r="L373" s="6"/>
    </row>
    <row r="374" ht="15.75" customHeight="1">
      <c r="A374" s="4" t="s">
        <v>1396</v>
      </c>
      <c r="B374" s="4" t="s">
        <v>1392</v>
      </c>
      <c r="C374" s="5" t="str">
        <f>HYPERLINK("https://website.cs.vt.edu/research/Seminars/cs-root-seminar2.html","https://website.cs.vt.edu/research/Seminars/cs-root-seminar2.html")</f>
        <v>https://website.cs.vt.edu/research/Seminars/cs-root-seminar2.html</v>
      </c>
      <c r="D374" s="4" t="s">
        <v>1397</v>
      </c>
      <c r="E374" s="4" t="s">
        <v>2086</v>
      </c>
      <c r="F374" s="4" t="s">
        <v>2086</v>
      </c>
      <c r="G374" s="4" t="s">
        <v>2088</v>
      </c>
      <c r="H374" s="4" t="s">
        <v>2088</v>
      </c>
      <c r="I374" s="4" t="s">
        <v>2088</v>
      </c>
      <c r="J374" s="4" t="s">
        <v>2086</v>
      </c>
      <c r="K374" s="4" t="s">
        <v>2087</v>
      </c>
      <c r="L374" s="4"/>
    </row>
    <row r="375" ht="15.75" customHeight="1">
      <c r="A375" s="6" t="s">
        <v>1400</v>
      </c>
      <c r="B375" s="6" t="s">
        <v>1392</v>
      </c>
      <c r="C375" s="7" t="str">
        <f>HYPERLINK("https://website.cs.vt.edu/research/Seminars/cs-root-seminar3.html","https://website.cs.vt.edu/research/Seminars/cs-root-seminar3.html")</f>
        <v>https://website.cs.vt.edu/research/Seminars/cs-root-seminar3.html</v>
      </c>
      <c r="D375" s="6" t="s">
        <v>1401</v>
      </c>
      <c r="E375" s="6" t="s">
        <v>2086</v>
      </c>
      <c r="F375" s="6" t="s">
        <v>2087</v>
      </c>
      <c r="G375" s="6" t="s">
        <v>2088</v>
      </c>
      <c r="H375" s="6" t="s">
        <v>2088</v>
      </c>
      <c r="I375" s="6" t="s">
        <v>2088</v>
      </c>
      <c r="J375" s="6" t="s">
        <v>2086</v>
      </c>
      <c r="K375" s="6" t="s">
        <v>2087</v>
      </c>
      <c r="L375" s="6"/>
    </row>
    <row r="376" ht="15.75" customHeight="1">
      <c r="A376" s="4" t="s">
        <v>1409</v>
      </c>
      <c r="B376" s="4" t="s">
        <v>1410</v>
      </c>
      <c r="C376" s="5" t="str">
        <f>HYPERLINK("https://website.cs.vt.edu/research/Seminars/debarati_das.html","https://website.cs.vt.edu/research/Seminars/debarati_das.html")</f>
        <v>https://website.cs.vt.edu/research/Seminars/debarati_das.html</v>
      </c>
      <c r="D376" s="4" t="s">
        <v>1411</v>
      </c>
      <c r="E376" s="4" t="s">
        <v>2088</v>
      </c>
      <c r="F376" s="4" t="s">
        <v>2088</v>
      </c>
      <c r="G376" s="4" t="s">
        <v>2087</v>
      </c>
      <c r="H376" s="4" t="s">
        <v>2087</v>
      </c>
      <c r="I376" s="4" t="s">
        <v>2086</v>
      </c>
      <c r="J376" s="4" t="s">
        <v>2086</v>
      </c>
      <c r="K376" s="4" t="s">
        <v>2087</v>
      </c>
      <c r="L376" s="4"/>
    </row>
    <row r="377" ht="15.75" customHeight="1">
      <c r="A377" s="6" t="s">
        <v>1559</v>
      </c>
      <c r="B377" s="6" t="s">
        <v>1560</v>
      </c>
      <c r="C377" s="7" t="str">
        <f>HYPERLINK("https://website.cs.vt.edu/research/Seminars/ihudiyafinda_williams.html","https://website.cs.vt.edu/research/Seminars/ihudiyafinda_williams.html")</f>
        <v>https://website.cs.vt.edu/research/Seminars/ihudiyafinda_williams.html</v>
      </c>
      <c r="D377" s="6" t="s">
        <v>1561</v>
      </c>
      <c r="E377" s="6" t="s">
        <v>2088</v>
      </c>
      <c r="F377" s="6" t="s">
        <v>2088</v>
      </c>
      <c r="G377" s="6" t="s">
        <v>2087</v>
      </c>
      <c r="H377" s="6" t="s">
        <v>2087</v>
      </c>
      <c r="I377" s="6" t="s">
        <v>2086</v>
      </c>
      <c r="J377" s="6" t="s">
        <v>2086</v>
      </c>
      <c r="K377" s="6" t="s">
        <v>2087</v>
      </c>
      <c r="L377" s="6"/>
    </row>
    <row r="378" ht="15.75" customHeight="1">
      <c r="A378" s="4" t="s">
        <v>1749</v>
      </c>
      <c r="B378" s="4" t="s">
        <v>1750</v>
      </c>
      <c r="C378" s="5" t="str">
        <f>HYPERLINK("https://website.cs.vt.edu/research/Seminars/murat_kantarcioglu.html","https://website.cs.vt.edu/research/Seminars/murat_kantarcioglu.html")</f>
        <v>https://website.cs.vt.edu/research/Seminars/murat_kantarcioglu.html</v>
      </c>
      <c r="D378" s="4" t="s">
        <v>1751</v>
      </c>
      <c r="E378" s="4" t="s">
        <v>2088</v>
      </c>
      <c r="F378" s="4" t="s">
        <v>2088</v>
      </c>
      <c r="G378" s="4" t="s">
        <v>2087</v>
      </c>
      <c r="H378" s="4" t="s">
        <v>2087</v>
      </c>
      <c r="I378" s="4" t="s">
        <v>2086</v>
      </c>
      <c r="J378" s="4" t="s">
        <v>2086</v>
      </c>
      <c r="K378" s="4" t="s">
        <v>2087</v>
      </c>
      <c r="L378" s="4"/>
    </row>
    <row r="379" ht="15.75" customHeight="1">
      <c r="A379" s="6" t="s">
        <v>1784</v>
      </c>
      <c r="B379" s="6" t="s">
        <v>1785</v>
      </c>
      <c r="C379" s="7" t="str">
        <f>HYPERLINK("https://website.cs.vt.edu/research/Seminars/palash_sashittal.html","https://website.cs.vt.edu/research/Seminars/palash_sashittal.html")</f>
        <v>https://website.cs.vt.edu/research/Seminars/palash_sashittal.html</v>
      </c>
      <c r="D379" s="6" t="s">
        <v>1786</v>
      </c>
      <c r="E379" s="6" t="s">
        <v>2088</v>
      </c>
      <c r="F379" s="6" t="s">
        <v>2088</v>
      </c>
      <c r="G379" s="6" t="s">
        <v>2087</v>
      </c>
      <c r="H379" s="6" t="s">
        <v>2088</v>
      </c>
      <c r="I379" s="6" t="s">
        <v>2086</v>
      </c>
      <c r="J379" s="6" t="s">
        <v>2086</v>
      </c>
      <c r="K379" s="6" t="s">
        <v>2087</v>
      </c>
      <c r="L379" s="6"/>
    </row>
    <row r="380" ht="15.75" customHeight="1">
      <c r="A380" s="4" t="s">
        <v>1849</v>
      </c>
      <c r="B380" s="4" t="s">
        <v>1850</v>
      </c>
      <c r="C380" s="5" t="str">
        <f>HYPERLINK("https://website.cs.vt.edu/research/Seminars/rifatsabbir_mansur.html","https://website.cs.vt.edu/research/Seminars/rifatsabbir_mansur.html")</f>
        <v>https://website.cs.vt.edu/research/Seminars/rifatsabbir_mansur.html</v>
      </c>
      <c r="D380" s="4" t="s">
        <v>1851</v>
      </c>
      <c r="E380" s="4" t="s">
        <v>2088</v>
      </c>
      <c r="F380" s="4" t="s">
        <v>2088</v>
      </c>
      <c r="G380" s="4" t="s">
        <v>2087</v>
      </c>
      <c r="H380" s="4" t="s">
        <v>2088</v>
      </c>
      <c r="I380" s="4" t="s">
        <v>2086</v>
      </c>
      <c r="J380" s="4" t="s">
        <v>2086</v>
      </c>
      <c r="K380" s="4" t="s">
        <v>2087</v>
      </c>
      <c r="L380" s="4"/>
    </row>
    <row r="381" ht="15.75" customHeight="1">
      <c r="A381" s="6" t="s">
        <v>1934</v>
      </c>
      <c r="B381" s="6" t="s">
        <v>1935</v>
      </c>
      <c r="C381" s="7" t="str">
        <f>HYPERLINK("https://website.cs.vt.edu/research/Seminars/tm_murali.html","https://website.cs.vt.edu/research/Seminars/tm_murali.html")</f>
        <v>https://website.cs.vt.edu/research/Seminars/tm_murali.html</v>
      </c>
      <c r="D381" s="6" t="s">
        <v>1936</v>
      </c>
      <c r="E381" s="6" t="s">
        <v>2088</v>
      </c>
      <c r="F381" s="6" t="s">
        <v>2088</v>
      </c>
      <c r="G381" s="6" t="s">
        <v>2087</v>
      </c>
      <c r="H381" s="6" t="s">
        <v>2088</v>
      </c>
      <c r="I381" s="6" t="s">
        <v>2086</v>
      </c>
      <c r="J381" s="6" t="s">
        <v>2086</v>
      </c>
      <c r="K381" s="6" t="s">
        <v>2087</v>
      </c>
      <c r="L381" s="6"/>
    </row>
    <row r="382" ht="15.75" customHeight="1">
      <c r="A382" s="4" t="s">
        <v>2074</v>
      </c>
      <c r="B382" s="4" t="s">
        <v>2075</v>
      </c>
      <c r="C382" s="5" t="str">
        <f>HYPERLINK("https://website.cs.vt.edu/research/Seminars/zikaialex_wen.html","https://website.cs.vt.edu/research/Seminars/zikaialex_wen.html")</f>
        <v>https://website.cs.vt.edu/research/Seminars/zikaialex_wen.html</v>
      </c>
      <c r="D382" s="4" t="s">
        <v>2076</v>
      </c>
      <c r="E382" s="4" t="s">
        <v>2088</v>
      </c>
      <c r="F382" s="4" t="s">
        <v>2088</v>
      </c>
      <c r="G382" s="4" t="s">
        <v>2087</v>
      </c>
      <c r="H382" s="4" t="s">
        <v>2089</v>
      </c>
      <c r="I382" s="4" t="s">
        <v>2086</v>
      </c>
      <c r="J382" s="4" t="s">
        <v>2086</v>
      </c>
      <c r="K382" s="4" t="s">
        <v>2087</v>
      </c>
      <c r="L382" s="4"/>
    </row>
    <row r="383" ht="15.75" customHeight="1">
      <c r="A383" s="6" t="s">
        <v>1183</v>
      </c>
      <c r="B383" s="6" t="s">
        <v>1184</v>
      </c>
      <c r="C383" s="7" t="str">
        <f>HYPERLINK("https://website.cs.vt.edu/research/centers-and-institutes.html","https://website.cs.vt.edu/research/centers-and-institutes.html")</f>
        <v>https://website.cs.vt.edu/research/centers-and-institutes.html</v>
      </c>
      <c r="D383" s="6" t="s">
        <v>1185</v>
      </c>
      <c r="E383" s="6" t="s">
        <v>2087</v>
      </c>
      <c r="F383" s="6" t="s">
        <v>2088</v>
      </c>
      <c r="G383" s="6" t="s">
        <v>2087</v>
      </c>
      <c r="H383" s="6" t="s">
        <v>2087</v>
      </c>
      <c r="I383" s="6" t="s">
        <v>2087</v>
      </c>
      <c r="J383" s="6" t="s">
        <v>2088</v>
      </c>
      <c r="K383" s="6" t="s">
        <v>2087</v>
      </c>
      <c r="L383" s="6"/>
    </row>
    <row r="384" ht="15.75" customHeight="1">
      <c r="A384" s="4" t="s">
        <v>1188</v>
      </c>
      <c r="B384" s="4" t="s">
        <v>1189</v>
      </c>
      <c r="C384" s="5" t="str">
        <f>HYPERLINK("https://website.cs.vt.edu/research/grantline.html","https://website.cs.vt.edu/research/grantline.html")</f>
        <v>https://website.cs.vt.edu/research/grantline.html</v>
      </c>
      <c r="D384" s="4" t="s">
        <v>1190</v>
      </c>
      <c r="E384" s="4" t="s">
        <v>2088</v>
      </c>
      <c r="F384" s="4" t="s">
        <v>2088</v>
      </c>
      <c r="G384" s="4" t="s">
        <v>2088</v>
      </c>
      <c r="H384" s="4" t="s">
        <v>2087</v>
      </c>
      <c r="I384" s="4" t="s">
        <v>2088</v>
      </c>
      <c r="J384" s="4" t="s">
        <v>2088</v>
      </c>
      <c r="K384" s="4" t="s">
        <v>2087</v>
      </c>
      <c r="L384" s="4"/>
    </row>
    <row r="385" ht="15.75" customHeight="1">
      <c r="A385" s="6" t="s">
        <v>1210</v>
      </c>
      <c r="B385" s="6" t="s">
        <v>1211</v>
      </c>
      <c r="C385" s="7" t="str">
        <f>HYPERLINK("https://website.cs.vt.edu/research/grantline/compass-grant.html","https://website.cs.vt.edu/research/grantline/compass-grant.html")</f>
        <v>https://website.cs.vt.edu/research/grantline/compass-grant.html</v>
      </c>
      <c r="D385" s="6" t="s">
        <v>1212</v>
      </c>
      <c r="E385" s="6" t="s">
        <v>2088</v>
      </c>
      <c r="F385" s="6" t="s">
        <v>2087</v>
      </c>
      <c r="G385" s="6" t="s">
        <v>2087</v>
      </c>
      <c r="H385" s="6" t="s">
        <v>2087</v>
      </c>
      <c r="I385" s="6" t="s">
        <v>2086</v>
      </c>
      <c r="J385" s="6" t="s">
        <v>2088</v>
      </c>
      <c r="K385" s="6" t="s">
        <v>2087</v>
      </c>
      <c r="L385" s="6"/>
    </row>
    <row r="386" ht="15.75" customHeight="1">
      <c r="A386" s="4" t="s">
        <v>1215</v>
      </c>
      <c r="B386" s="4" t="s">
        <v>1216</v>
      </c>
      <c r="C386" s="5" t="str">
        <f>HYPERLINK("https://website.cs.vt.edu/research/grantline/david-john-gaze-data.html","https://website.cs.vt.edu/research/grantline/david-john-gaze-data.html")</f>
        <v>https://website.cs.vt.edu/research/grantline/david-john-gaze-data.html</v>
      </c>
      <c r="D386" s="4" t="s">
        <v>1217</v>
      </c>
      <c r="E386" s="4" t="s">
        <v>2088</v>
      </c>
      <c r="F386" s="4" t="s">
        <v>2087</v>
      </c>
      <c r="G386" s="4" t="s">
        <v>2087</v>
      </c>
      <c r="H386" s="4" t="s">
        <v>2087</v>
      </c>
      <c r="I386" s="4" t="s">
        <v>2086</v>
      </c>
      <c r="J386" s="4" t="s">
        <v>2088</v>
      </c>
      <c r="K386" s="4" t="s">
        <v>2087</v>
      </c>
      <c r="L386" s="4"/>
    </row>
    <row r="387" ht="15.75" customHeight="1">
      <c r="A387" s="6" t="s">
        <v>1220</v>
      </c>
      <c r="B387" s="6" t="s">
        <v>1221</v>
      </c>
      <c r="C387" s="7" t="str">
        <f>HYPERLINK("https://website.cs.vt.edu/research/grantline/edmison-equitable-grading.html","https://website.cs.vt.edu/research/grantline/edmison-equitable-grading.html")</f>
        <v>https://website.cs.vt.edu/research/grantline/edmison-equitable-grading.html</v>
      </c>
      <c r="D387" s="6" t="s">
        <v>1222</v>
      </c>
      <c r="E387" s="6" t="s">
        <v>2088</v>
      </c>
      <c r="F387" s="6" t="s">
        <v>2087</v>
      </c>
      <c r="G387" s="6" t="s">
        <v>2087</v>
      </c>
      <c r="H387" s="6" t="s">
        <v>2087</v>
      </c>
      <c r="I387" s="6" t="s">
        <v>2086</v>
      </c>
      <c r="J387" s="6" t="s">
        <v>2088</v>
      </c>
      <c r="K387" s="6" t="s">
        <v>2087</v>
      </c>
      <c r="L387" s="6"/>
    </row>
    <row r="388" ht="15.75" customHeight="1">
      <c r="A388" s="4" t="s">
        <v>1225</v>
      </c>
      <c r="B388" s="4" t="s">
        <v>1226</v>
      </c>
      <c r="C388" s="5" t="str">
        <f>HYPERLINK("https://website.cs.vt.edu/research/grantline/kantarcioglu-blockchain-open-data.html","https://website.cs.vt.edu/research/grantline/kantarcioglu-blockchain-open-data.html")</f>
        <v>https://website.cs.vt.edu/research/grantline/kantarcioglu-blockchain-open-data.html</v>
      </c>
      <c r="D388" s="4" t="s">
        <v>1227</v>
      </c>
      <c r="E388" s="4" t="s">
        <v>2088</v>
      </c>
      <c r="F388" s="4" t="s">
        <v>2087</v>
      </c>
      <c r="G388" s="4" t="s">
        <v>2087</v>
      </c>
      <c r="H388" s="4" t="s">
        <v>2087</v>
      </c>
      <c r="I388" s="4" t="s">
        <v>2086</v>
      </c>
      <c r="J388" s="4" t="s">
        <v>2088</v>
      </c>
      <c r="K388" s="4" t="s">
        <v>2087</v>
      </c>
      <c r="L388" s="4"/>
    </row>
    <row r="389" ht="15.75" customHeight="1">
      <c r="A389" s="6" t="s">
        <v>1230</v>
      </c>
      <c r="B389" s="6" t="s">
        <v>1231</v>
      </c>
      <c r="C389" s="7" t="str">
        <f>HYPERLINK("https://website.cs.vt.edu/research/grantline/sandu-dynamic-simulations-powergrid.html","https://website.cs.vt.edu/research/grantline/sandu-dynamic-simulations-powergrid.html")</f>
        <v>https://website.cs.vt.edu/research/grantline/sandu-dynamic-simulations-powergrid.html</v>
      </c>
      <c r="D389" s="6" t="s">
        <v>1232</v>
      </c>
      <c r="E389" s="6" t="s">
        <v>2088</v>
      </c>
      <c r="F389" s="6" t="s">
        <v>2087</v>
      </c>
      <c r="G389" s="6" t="s">
        <v>2087</v>
      </c>
      <c r="H389" s="6" t="s">
        <v>2087</v>
      </c>
      <c r="I389" s="6" t="s">
        <v>2086</v>
      </c>
      <c r="J389" s="6" t="s">
        <v>2088</v>
      </c>
      <c r="K389" s="6" t="s">
        <v>2087</v>
      </c>
      <c r="L389" s="6"/>
    </row>
    <row r="390" ht="15.75" customHeight="1">
      <c r="A390" s="4" t="s">
        <v>1193</v>
      </c>
      <c r="B390" s="4" t="s">
        <v>1194</v>
      </c>
      <c r="C390" s="5" t="str">
        <f>HYPERLINK("https://website.cs.vt.edu/research/research-areas.html","https://website.cs.vt.edu/research/research-areas.html")</f>
        <v>https://website.cs.vt.edu/research/research-areas.html</v>
      </c>
      <c r="D390" s="4" t="s">
        <v>1195</v>
      </c>
      <c r="E390" s="4" t="s">
        <v>2087</v>
      </c>
      <c r="F390" s="4" t="s">
        <v>2088</v>
      </c>
      <c r="G390" s="4" t="s">
        <v>2087</v>
      </c>
      <c r="H390" s="4" t="s">
        <v>2088</v>
      </c>
      <c r="I390" s="4" t="s">
        <v>2088</v>
      </c>
      <c r="J390" s="4" t="s">
        <v>2088</v>
      </c>
      <c r="K390" s="4" t="s">
        <v>2087</v>
      </c>
      <c r="L390" s="4"/>
    </row>
    <row r="391" ht="15.75" customHeight="1">
      <c r="A391" s="6" t="s">
        <v>1236</v>
      </c>
      <c r="B391" s="6" t="s">
        <v>1237</v>
      </c>
      <c r="C391" s="7" t="str">
        <f>HYPERLINK("https://website.cs.vt.edu/research/research-areas/computational-biology-and-bioinformatics.html","https://website.cs.vt.edu/research/research-areas/computational-biology-and-bioinformatics.html")</f>
        <v>https://website.cs.vt.edu/research/research-areas/computational-biology-and-bioinformatics.html</v>
      </c>
      <c r="D391" s="6" t="s">
        <v>1238</v>
      </c>
      <c r="E391" s="6" t="s">
        <v>2088</v>
      </c>
      <c r="F391" s="6" t="s">
        <v>2088</v>
      </c>
      <c r="G391" s="6" t="s">
        <v>2087</v>
      </c>
      <c r="H391" s="6" t="s">
        <v>2087</v>
      </c>
      <c r="I391" s="6" t="s">
        <v>2086</v>
      </c>
      <c r="J391" s="6" t="s">
        <v>2088</v>
      </c>
      <c r="K391" s="6" t="s">
        <v>2087</v>
      </c>
      <c r="L391" s="6"/>
    </row>
    <row r="392" ht="15.75" customHeight="1">
      <c r="A392" s="4" t="s">
        <v>1241</v>
      </c>
      <c r="B392" s="4" t="s">
        <v>1242</v>
      </c>
      <c r="C392" s="5" t="str">
        <f>HYPERLINK("https://website.cs.vt.edu/research/research-areas/data-analytics-machine-learning-natural-language-processing-and-vision.html","https://website.cs.vt.edu/research/research-areas/data-analytics-machine-learning-natural-language-processing-and-vision.html")</f>
        <v>https://website.cs.vt.edu/research/research-areas/data-analytics-machine-learning-natural-language-processing-and-vision.html</v>
      </c>
      <c r="D392" s="4" t="s">
        <v>1243</v>
      </c>
      <c r="E392" s="4" t="s">
        <v>2088</v>
      </c>
      <c r="F392" s="4" t="s">
        <v>2088</v>
      </c>
      <c r="G392" s="4" t="s">
        <v>2087</v>
      </c>
      <c r="H392" s="4" t="s">
        <v>2088</v>
      </c>
      <c r="I392" s="4" t="s">
        <v>2086</v>
      </c>
      <c r="J392" s="4" t="s">
        <v>2088</v>
      </c>
      <c r="K392" s="4" t="s">
        <v>2087</v>
      </c>
      <c r="L392" s="4"/>
    </row>
    <row r="393" ht="15.75" customHeight="1">
      <c r="A393" s="6" t="s">
        <v>1246</v>
      </c>
      <c r="B393" s="6" t="s">
        <v>1247</v>
      </c>
      <c r="C393" s="7" t="str">
        <f>HYPERLINK("https://website.cs.vt.edu/research/research-areas/digital-education.html","https://website.cs.vt.edu/research/research-areas/digital-education.html")</f>
        <v>https://website.cs.vt.edu/research/research-areas/digital-education.html</v>
      </c>
      <c r="D393" s="6" t="s">
        <v>1248</v>
      </c>
      <c r="E393" s="6" t="s">
        <v>2088</v>
      </c>
      <c r="F393" s="6" t="s">
        <v>2088</v>
      </c>
      <c r="G393" s="6" t="s">
        <v>2087</v>
      </c>
      <c r="H393" s="6" t="s">
        <v>2087</v>
      </c>
      <c r="I393" s="6" t="s">
        <v>2088</v>
      </c>
      <c r="J393" s="6" t="s">
        <v>2088</v>
      </c>
      <c r="K393" s="6" t="s">
        <v>2087</v>
      </c>
      <c r="L393" s="6"/>
    </row>
    <row r="394" ht="15.75" customHeight="1">
      <c r="A394" s="4" t="s">
        <v>1251</v>
      </c>
      <c r="B394" s="4" t="s">
        <v>1252</v>
      </c>
      <c r="C394" s="5" t="str">
        <f>HYPERLINK("https://website.cs.vt.edu/research/research-areas/hpc-and-computational-science.html","https://website.cs.vt.edu/research/research-areas/hpc-and-computational-science.html")</f>
        <v>https://website.cs.vt.edu/research/research-areas/hpc-and-computational-science.html</v>
      </c>
      <c r="D394" s="4" t="s">
        <v>1253</v>
      </c>
      <c r="E394" s="4" t="s">
        <v>2088</v>
      </c>
      <c r="F394" s="4" t="s">
        <v>2088</v>
      </c>
      <c r="G394" s="4" t="s">
        <v>2087</v>
      </c>
      <c r="H394" s="4" t="s">
        <v>2087</v>
      </c>
      <c r="I394" s="4" t="s">
        <v>2086</v>
      </c>
      <c r="J394" s="4" t="s">
        <v>2088</v>
      </c>
      <c r="K394" s="4" t="s">
        <v>2087</v>
      </c>
      <c r="L394" s="4"/>
    </row>
    <row r="395" ht="15.75" customHeight="1">
      <c r="A395" s="6" t="s">
        <v>1256</v>
      </c>
      <c r="B395" s="6" t="s">
        <v>1257</v>
      </c>
      <c r="C395" s="7" t="str">
        <f>HYPERLINK("https://website.cs.vt.edu/research/research-areas/human-computer-interaction.html","https://website.cs.vt.edu/research/research-areas/human-computer-interaction.html")</f>
        <v>https://website.cs.vt.edu/research/research-areas/human-computer-interaction.html</v>
      </c>
      <c r="D395" s="6" t="s">
        <v>1258</v>
      </c>
      <c r="E395" s="6" t="s">
        <v>2088</v>
      </c>
      <c r="F395" s="6" t="s">
        <v>2088</v>
      </c>
      <c r="G395" s="6" t="s">
        <v>2087</v>
      </c>
      <c r="H395" s="6" t="s">
        <v>2087</v>
      </c>
      <c r="I395" s="6" t="s">
        <v>2086</v>
      </c>
      <c r="J395" s="6" t="s">
        <v>2088</v>
      </c>
      <c r="K395" s="6" t="s">
        <v>2087</v>
      </c>
      <c r="L395" s="6"/>
    </row>
    <row r="396" ht="15.75" customHeight="1">
      <c r="A396" s="4" t="s">
        <v>1261</v>
      </c>
      <c r="B396" s="4" t="s">
        <v>1262</v>
      </c>
      <c r="C396" s="5" t="str">
        <f>HYPERLINK("https://website.cs.vt.edu/research/research-areas/quantum-computing.html","https://website.cs.vt.edu/research/research-areas/quantum-computing.html")</f>
        <v>https://website.cs.vt.edu/research/research-areas/quantum-computing.html</v>
      </c>
      <c r="D396" s="4" t="s">
        <v>1263</v>
      </c>
      <c r="E396" s="4" t="s">
        <v>2088</v>
      </c>
      <c r="F396" s="4" t="s">
        <v>2088</v>
      </c>
      <c r="G396" s="4" t="s">
        <v>2087</v>
      </c>
      <c r="H396" s="4" t="s">
        <v>2087</v>
      </c>
      <c r="I396" s="4" t="s">
        <v>2088</v>
      </c>
      <c r="J396" s="4" t="s">
        <v>2088</v>
      </c>
      <c r="K396" s="4" t="s">
        <v>2087</v>
      </c>
      <c r="L396" s="4"/>
    </row>
    <row r="397" ht="15.75" customHeight="1">
      <c r="A397" s="6" t="s">
        <v>1266</v>
      </c>
      <c r="B397" s="6" t="s">
        <v>1267</v>
      </c>
      <c r="C397" s="7" t="str">
        <f>HYPERLINK("https://website.cs.vt.edu/research/research-areas/security.html","https://website.cs.vt.edu/research/research-areas/security.html")</f>
        <v>https://website.cs.vt.edu/research/research-areas/security.html</v>
      </c>
      <c r="D397" s="6" t="s">
        <v>1268</v>
      </c>
      <c r="E397" s="6" t="s">
        <v>2088</v>
      </c>
      <c r="F397" s="6" t="s">
        <v>2088</v>
      </c>
      <c r="G397" s="6" t="s">
        <v>2087</v>
      </c>
      <c r="H397" s="6" t="s">
        <v>2087</v>
      </c>
      <c r="I397" s="6" t="s">
        <v>2088</v>
      </c>
      <c r="J397" s="6" t="s">
        <v>2088</v>
      </c>
      <c r="K397" s="6" t="s">
        <v>2087</v>
      </c>
      <c r="L397" s="6"/>
    </row>
    <row r="398" ht="15.75" customHeight="1">
      <c r="A398" s="4" t="s">
        <v>1271</v>
      </c>
      <c r="B398" s="4" t="s">
        <v>1272</v>
      </c>
      <c r="C398" s="5" t="str">
        <f>HYPERLINK("https://website.cs.vt.edu/research/research-areas/software-engineering.html","https://website.cs.vt.edu/research/research-areas/software-engineering.html")</f>
        <v>https://website.cs.vt.edu/research/research-areas/software-engineering.html</v>
      </c>
      <c r="D398" s="4" t="s">
        <v>1273</v>
      </c>
      <c r="E398" s="4" t="s">
        <v>2088</v>
      </c>
      <c r="F398" s="4" t="s">
        <v>2088</v>
      </c>
      <c r="G398" s="4" t="s">
        <v>2087</v>
      </c>
      <c r="H398" s="4" t="s">
        <v>2087</v>
      </c>
      <c r="I398" s="4" t="s">
        <v>2088</v>
      </c>
      <c r="J398" s="4" t="s">
        <v>2088</v>
      </c>
      <c r="K398" s="4" t="s">
        <v>2087</v>
      </c>
      <c r="L398" s="4"/>
    </row>
    <row r="399" ht="15.75" customHeight="1">
      <c r="A399" s="6" t="s">
        <v>1276</v>
      </c>
      <c r="B399" s="6" t="s">
        <v>1277</v>
      </c>
      <c r="C399" s="7" t="str">
        <f>HYPERLINK("https://website.cs.vt.edu/research/research-areas/systems.html","https://website.cs.vt.edu/research/research-areas/systems.html")</f>
        <v>https://website.cs.vt.edu/research/research-areas/systems.html</v>
      </c>
      <c r="D399" s="6" t="s">
        <v>1278</v>
      </c>
      <c r="E399" s="6" t="s">
        <v>2088</v>
      </c>
      <c r="F399" s="6" t="s">
        <v>2088</v>
      </c>
      <c r="G399" s="6" t="s">
        <v>2087</v>
      </c>
      <c r="H399" s="6" t="s">
        <v>2087</v>
      </c>
      <c r="I399" s="6" t="s">
        <v>2088</v>
      </c>
      <c r="J399" s="6" t="s">
        <v>2088</v>
      </c>
      <c r="K399" s="6" t="s">
        <v>2087</v>
      </c>
      <c r="L399" s="6"/>
    </row>
    <row r="400" ht="15.75" customHeight="1">
      <c r="A400" s="4" t="s">
        <v>1281</v>
      </c>
      <c r="B400" s="4" t="s">
        <v>1282</v>
      </c>
      <c r="C400" s="5" t="str">
        <f>HYPERLINK("https://website.cs.vt.edu/research/research-areas/theory-and-algorithms.html","https://website.cs.vt.edu/research/research-areas/theory-and-algorithms.html")</f>
        <v>https://website.cs.vt.edu/research/research-areas/theory-and-algorithms.html</v>
      </c>
      <c r="D400" s="4" t="s">
        <v>1283</v>
      </c>
      <c r="E400" s="4" t="s">
        <v>2088</v>
      </c>
      <c r="F400" s="4" t="s">
        <v>2088</v>
      </c>
      <c r="G400" s="4" t="s">
        <v>2087</v>
      </c>
      <c r="H400" s="4" t="s">
        <v>2087</v>
      </c>
      <c r="I400" s="4" t="s">
        <v>2088</v>
      </c>
      <c r="J400" s="4" t="s">
        <v>2088</v>
      </c>
      <c r="K400" s="4" t="s">
        <v>2087</v>
      </c>
      <c r="L400" s="4"/>
    </row>
    <row r="401" ht="15.75" customHeight="1">
      <c r="A401" s="6" t="s">
        <v>2084</v>
      </c>
      <c r="B401" s="6" t="s">
        <v>220</v>
      </c>
      <c r="C401" s="7" t="str">
        <f>HYPERLINK("https://website.cs.vt.edu/tags.html","https://website.cs.vt.edu/tags.html")</f>
        <v>https://website.cs.vt.edu/tags.html</v>
      </c>
      <c r="D401" s="6" t="s">
        <v>2085</v>
      </c>
      <c r="E401" s="6" t="s">
        <v>2088</v>
      </c>
      <c r="F401" s="6" t="s">
        <v>2088</v>
      </c>
      <c r="G401" s="6" t="s">
        <v>2088</v>
      </c>
      <c r="H401" s="6" t="s">
        <v>2087</v>
      </c>
      <c r="I401" s="6" t="s">
        <v>2088</v>
      </c>
      <c r="J401" s="6" t="s">
        <v>2088</v>
      </c>
      <c r="K401" s="6" t="s">
        <v>2087</v>
      </c>
      <c r="L401" s="6"/>
    </row>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L$401"/>
  <printOptions/>
  <pageMargins bottom="1.0" footer="0.0" header="0.0" left="0.75" right="0.75" top="1.0"/>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3.0" topLeftCell="A4" activePane="bottomLeft" state="frozen"/>
      <selection activeCell="B5" sqref="B5" pane="bottomLeft"/>
    </sheetView>
  </sheetViews>
  <sheetFormatPr customHeight="1" defaultColWidth="14.43" defaultRowHeight="15.0"/>
  <cols>
    <col customWidth="1" min="1" max="1" width="26.0"/>
    <col customWidth="1" min="2" max="2" width="42.0"/>
    <col customWidth="1" min="3" max="3" width="62.0"/>
    <col customWidth="1" min="4" max="4" width="44.0"/>
    <col customWidth="1" min="5" max="11" width="13.0"/>
    <col customWidth="1" min="12" max="12" width="16.0"/>
    <col customWidth="1" min="13" max="26" width="8.71"/>
  </cols>
  <sheetData>
    <row r="1">
      <c r="A1" s="8" t="s">
        <v>2097</v>
      </c>
      <c r="B1" s="8" t="s">
        <v>2098</v>
      </c>
      <c r="C1" s="8"/>
      <c r="D1" s="8"/>
      <c r="E1" s="8"/>
      <c r="F1" s="8"/>
      <c r="G1" s="8"/>
      <c r="H1" s="8"/>
      <c r="I1" s="8"/>
      <c r="J1" s="8"/>
      <c r="K1" s="8"/>
      <c r="L1" s="8"/>
    </row>
    <row r="3">
      <c r="A3" s="9" t="s">
        <v>76</v>
      </c>
      <c r="B3" s="9" t="s">
        <v>77</v>
      </c>
      <c r="C3" s="9" t="s">
        <v>78</v>
      </c>
      <c r="D3" s="9" t="s">
        <v>79</v>
      </c>
      <c r="E3" s="9" t="s">
        <v>29</v>
      </c>
      <c r="F3" s="9" t="s">
        <v>30</v>
      </c>
      <c r="G3" s="9" t="s">
        <v>31</v>
      </c>
      <c r="H3" s="9" t="s">
        <v>32</v>
      </c>
      <c r="I3" s="9" t="s">
        <v>33</v>
      </c>
      <c r="J3" s="9" t="s">
        <v>34</v>
      </c>
      <c r="K3" s="9" t="s">
        <v>35</v>
      </c>
      <c r="L3" s="9" t="s">
        <v>80</v>
      </c>
    </row>
    <row r="4">
      <c r="A4" s="4" t="s">
        <v>2099</v>
      </c>
      <c r="B4" s="4" t="s">
        <v>83</v>
      </c>
      <c r="C4" s="5" t="str">
        <f>HYPERLINK("https://cs.vt.edu/","https://cs.vt.edu/")</f>
        <v>https://cs.vt.edu/</v>
      </c>
      <c r="D4" s="4" t="s">
        <v>2100</v>
      </c>
      <c r="E4" s="4" t="s">
        <v>2088</v>
      </c>
      <c r="F4" s="4" t="s">
        <v>2087</v>
      </c>
      <c r="G4" s="4" t="s">
        <v>2088</v>
      </c>
      <c r="H4" s="4" t="s">
        <v>2087</v>
      </c>
      <c r="I4" s="4" t="s">
        <v>2086</v>
      </c>
      <c r="J4" s="4" t="s">
        <v>2088</v>
      </c>
      <c r="K4" s="4" t="s">
        <v>2087</v>
      </c>
      <c r="L4" s="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3:$L$4"/>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4.0"/>
    <col customWidth="1" min="2" max="2" width="16.0"/>
    <col customWidth="1" min="3" max="3" width="26.0"/>
    <col customWidth="1" min="4" max="12" width="13.0"/>
    <col customWidth="1" min="13" max="13" width="62.0"/>
    <col customWidth="1" min="14" max="26" width="8.71"/>
  </cols>
  <sheetData>
    <row r="1">
      <c r="A1" s="3" t="s">
        <v>25</v>
      </c>
      <c r="B1" s="3" t="s">
        <v>14</v>
      </c>
      <c r="C1" s="3" t="s">
        <v>26</v>
      </c>
      <c r="D1" s="3" t="s">
        <v>27</v>
      </c>
      <c r="E1" s="3" t="s">
        <v>28</v>
      </c>
      <c r="F1" s="3" t="s">
        <v>29</v>
      </c>
      <c r="G1" s="3" t="s">
        <v>30</v>
      </c>
      <c r="H1" s="3" t="s">
        <v>31</v>
      </c>
      <c r="I1" s="3" t="s">
        <v>32</v>
      </c>
      <c r="J1" s="3" t="s">
        <v>33</v>
      </c>
      <c r="K1" s="3" t="s">
        <v>34</v>
      </c>
      <c r="L1" s="3" t="s">
        <v>35</v>
      </c>
      <c r="M1" s="3" t="s">
        <v>36</v>
      </c>
    </row>
    <row r="2">
      <c r="A2" s="4" t="s">
        <v>37</v>
      </c>
      <c r="B2" s="4" t="s">
        <v>23</v>
      </c>
      <c r="C2" s="4" t="s">
        <v>37</v>
      </c>
      <c r="D2" s="4">
        <v>0.0</v>
      </c>
      <c r="E2" s="4">
        <v>1.0</v>
      </c>
      <c r="F2" s="4">
        <v>2.0</v>
      </c>
      <c r="G2" s="4">
        <v>0.0</v>
      </c>
      <c r="H2" s="4">
        <v>1.0</v>
      </c>
      <c r="I2" s="4">
        <v>0.0</v>
      </c>
      <c r="J2" s="4">
        <v>2.0</v>
      </c>
      <c r="K2" s="4">
        <v>1.0</v>
      </c>
      <c r="L2" s="4">
        <v>0.0</v>
      </c>
      <c r="M2" s="5" t="str">
        <f>HYPERLINK("https://website.cs.vt.edu/","https://website.cs.vt.edu/")</f>
        <v>https://website.cs.vt.edu/</v>
      </c>
    </row>
    <row r="3">
      <c r="A3" s="6" t="s">
        <v>38</v>
      </c>
      <c r="B3" s="6" t="s">
        <v>20</v>
      </c>
      <c r="C3" s="6" t="s">
        <v>37</v>
      </c>
      <c r="D3" s="6">
        <v>1.0</v>
      </c>
      <c r="E3" s="6">
        <v>8.0</v>
      </c>
      <c r="F3" s="6">
        <v>1.0</v>
      </c>
      <c r="G3" s="6">
        <v>2.0</v>
      </c>
      <c r="H3" s="6">
        <v>11.0</v>
      </c>
      <c r="I3" s="6">
        <v>2.0</v>
      </c>
      <c r="J3" s="6">
        <v>9.0</v>
      </c>
      <c r="K3" s="6">
        <v>10.0</v>
      </c>
      <c r="L3" s="6">
        <v>0.0</v>
      </c>
      <c r="M3" s="7" t="str">
        <f>HYPERLINK("https://website.cs.vt.edu/About.html","https://website.cs.vt.edu/About.html")</f>
        <v>https://website.cs.vt.edu/About.html</v>
      </c>
    </row>
    <row r="4">
      <c r="A4" s="4" t="s">
        <v>39</v>
      </c>
      <c r="B4" s="4" t="s">
        <v>19</v>
      </c>
      <c r="C4" s="4" t="s">
        <v>37</v>
      </c>
      <c r="D4" s="4">
        <v>1.0</v>
      </c>
      <c r="E4" s="4">
        <v>3.0</v>
      </c>
      <c r="F4" s="4">
        <v>1.0</v>
      </c>
      <c r="G4" s="4">
        <v>2.0</v>
      </c>
      <c r="H4" s="4">
        <v>1.0</v>
      </c>
      <c r="I4" s="4">
        <v>0.0</v>
      </c>
      <c r="J4" s="4">
        <v>3.0</v>
      </c>
      <c r="K4" s="4">
        <v>3.0</v>
      </c>
      <c r="L4" s="4">
        <v>0.0</v>
      </c>
      <c r="M4" s="5" t="str">
        <f>HYPERLINK("https://website.cs.vt.edu/academic.html","https://website.cs.vt.edu/academic.html")</f>
        <v>https://website.cs.vt.edu/academic.html</v>
      </c>
    </row>
    <row r="5">
      <c r="A5" s="6" t="s">
        <v>40</v>
      </c>
      <c r="B5" s="6" t="s">
        <v>18</v>
      </c>
      <c r="C5" s="6" t="s">
        <v>37</v>
      </c>
      <c r="D5" s="6">
        <v>1.0</v>
      </c>
      <c r="E5" s="6">
        <v>5.0</v>
      </c>
      <c r="F5" s="6">
        <v>3.0</v>
      </c>
      <c r="G5" s="6">
        <v>3.0</v>
      </c>
      <c r="H5" s="6">
        <v>4.0</v>
      </c>
      <c r="I5" s="6">
        <v>1.0</v>
      </c>
      <c r="J5" s="6">
        <v>4.0</v>
      </c>
      <c r="K5" s="6">
        <v>9.0</v>
      </c>
      <c r="L5" s="6">
        <v>0.0</v>
      </c>
      <c r="M5" s="7" t="str">
        <f>HYPERLINK("https://website.cs.vt.edu/engage/Alumni.html","https://website.cs.vt.edu/engage/Alumni.html")</f>
        <v>https://website.cs.vt.edu/engage/Alumni.html</v>
      </c>
    </row>
    <row r="6">
      <c r="A6" s="4" t="s">
        <v>41</v>
      </c>
      <c r="B6" s="4" t="s">
        <v>22</v>
      </c>
      <c r="C6" s="4" t="s">
        <v>37</v>
      </c>
      <c r="D6" s="4">
        <v>1.0</v>
      </c>
      <c r="E6" s="4">
        <v>2.0</v>
      </c>
      <c r="F6" s="4">
        <v>1.0</v>
      </c>
      <c r="G6" s="4">
        <v>1.0</v>
      </c>
      <c r="H6" s="4">
        <v>2.0</v>
      </c>
      <c r="I6" s="4">
        <v>1.0</v>
      </c>
      <c r="J6" s="4">
        <v>4.0</v>
      </c>
      <c r="K6" s="4">
        <v>2.0</v>
      </c>
      <c r="L6" s="4">
        <v>0.0</v>
      </c>
      <c r="M6" s="5" t="str">
        <f>HYPERLINK("https://website.cs.vt.edu/find-your-future-here/build-your-future-in-computer-science.html","https://website.cs.vt.edu/find-your-future-here/build-your-future-in-computer-science.html")</f>
        <v>https://website.cs.vt.edu/find-your-future-here/build-your-future-in-computer-science.html</v>
      </c>
    </row>
    <row r="7">
      <c r="A7" s="6" t="s">
        <v>42</v>
      </c>
      <c r="B7" s="6" t="s">
        <v>17</v>
      </c>
      <c r="C7" s="6" t="s">
        <v>37</v>
      </c>
      <c r="D7" s="6">
        <v>1.0</v>
      </c>
      <c r="E7" s="6">
        <v>4.0</v>
      </c>
      <c r="F7" s="6">
        <v>1.0</v>
      </c>
      <c r="G7" s="6">
        <v>2.0</v>
      </c>
      <c r="H7" s="6">
        <v>6.0</v>
      </c>
      <c r="I7" s="6">
        <v>0.0</v>
      </c>
      <c r="J7" s="6">
        <v>4.0</v>
      </c>
      <c r="K7" s="6">
        <v>4.0</v>
      </c>
      <c r="L7" s="6">
        <v>0.0</v>
      </c>
      <c r="M7" s="7" t="str">
        <f>HYPERLINK("https://website.cs.vt.edu/people/administration.html","https://website.cs.vt.edu/people/administration.html")</f>
        <v>https://website.cs.vt.edu/people/administration.html</v>
      </c>
    </row>
    <row r="8">
      <c r="A8" s="4" t="s">
        <v>43</v>
      </c>
      <c r="B8" s="4" t="s">
        <v>16</v>
      </c>
      <c r="C8" s="4" t="s">
        <v>37</v>
      </c>
      <c r="D8" s="4">
        <v>1.0</v>
      </c>
      <c r="E8" s="4">
        <v>5.0</v>
      </c>
      <c r="F8" s="4">
        <v>1.0</v>
      </c>
      <c r="G8" s="4">
        <v>5.0</v>
      </c>
      <c r="H8" s="4">
        <v>139.0</v>
      </c>
      <c r="I8" s="4">
        <v>1.0</v>
      </c>
      <c r="J8" s="4">
        <v>4.0</v>
      </c>
      <c r="K8" s="4">
        <v>6.0</v>
      </c>
      <c r="L8" s="4">
        <v>0.0</v>
      </c>
      <c r="M8" s="5" t="str">
        <f>HYPERLINK("https://website.cs.vt.edu/research/centers-and-institutes.html","https://website.cs.vt.edu/research/centers-and-institutes.html")</f>
        <v>https://website.cs.vt.edu/research/centers-and-institutes.html</v>
      </c>
    </row>
    <row r="9">
      <c r="A9" s="6" t="s">
        <v>44</v>
      </c>
      <c r="B9" s="6" t="s">
        <v>24</v>
      </c>
      <c r="C9" s="6" t="s">
        <v>37</v>
      </c>
      <c r="D9" s="6">
        <v>1.0</v>
      </c>
      <c r="E9" s="6">
        <v>1.0</v>
      </c>
      <c r="F9" s="6">
        <v>1.0</v>
      </c>
      <c r="G9" s="6">
        <v>1.0</v>
      </c>
      <c r="H9" s="6">
        <v>1.0</v>
      </c>
      <c r="I9" s="6">
        <v>0.0</v>
      </c>
      <c r="J9" s="6">
        <v>1.0</v>
      </c>
      <c r="K9" s="6">
        <v>1.0</v>
      </c>
      <c r="L9" s="6">
        <v>0.0</v>
      </c>
      <c r="M9" s="7" t="str">
        <f>HYPERLINK("https://website.cs.vt.edu/tags.html","https://website.cs.vt.edu/tags.html")</f>
        <v>https://website.cs.vt.edu/tags.html</v>
      </c>
    </row>
    <row r="10">
      <c r="A10" s="4" t="s">
        <v>45</v>
      </c>
      <c r="B10" s="4" t="s">
        <v>19</v>
      </c>
      <c r="C10" s="4" t="s">
        <v>39</v>
      </c>
      <c r="D10" s="4">
        <v>2.0</v>
      </c>
      <c r="E10" s="4">
        <v>1.0</v>
      </c>
      <c r="F10" s="4">
        <v>1.0</v>
      </c>
      <c r="G10" s="4">
        <v>1.0</v>
      </c>
      <c r="H10" s="4">
        <v>0.0</v>
      </c>
      <c r="I10" s="4">
        <v>0.0</v>
      </c>
      <c r="J10" s="4">
        <v>0.0</v>
      </c>
      <c r="K10" s="4">
        <v>2.0</v>
      </c>
      <c r="L10" s="4">
        <v>0.0</v>
      </c>
      <c r="M10" s="5" t="str">
        <f>HYPERLINK("https://website.cs.vt.edu/academic/graduate/future-grads.html","https://website.cs.vt.edu/academic/graduate/future-grads.html")</f>
        <v>https://website.cs.vt.edu/academic/graduate/future-grads.html</v>
      </c>
    </row>
    <row r="11">
      <c r="A11" s="6" t="s">
        <v>46</v>
      </c>
      <c r="B11" s="6" t="s">
        <v>19</v>
      </c>
      <c r="C11" s="6" t="s">
        <v>39</v>
      </c>
      <c r="D11" s="6">
        <v>2.0</v>
      </c>
      <c r="E11" s="6">
        <v>1.0</v>
      </c>
      <c r="F11" s="6">
        <v>0.0</v>
      </c>
      <c r="G11" s="6">
        <v>2.0</v>
      </c>
      <c r="H11" s="6">
        <v>1.0</v>
      </c>
      <c r="I11" s="6">
        <v>2.0</v>
      </c>
      <c r="J11" s="6">
        <v>0.0</v>
      </c>
      <c r="K11" s="6">
        <v>1.0</v>
      </c>
      <c r="L11" s="6">
        <v>0.0</v>
      </c>
      <c r="M11" s="7" t="str">
        <f>HYPERLINK("https://website.cs.vt.edu/academic/undergraduate/future-undergrads.html","https://website.cs.vt.edu/academic/undergraduate/future-undergrads.html")</f>
        <v>https://website.cs.vt.edu/academic/undergraduate/future-undergrads.html</v>
      </c>
    </row>
    <row r="12">
      <c r="A12" s="4" t="s">
        <v>47</v>
      </c>
      <c r="B12" s="4" t="s">
        <v>18</v>
      </c>
      <c r="C12" s="4" t="s">
        <v>40</v>
      </c>
      <c r="D12" s="4">
        <v>2.0</v>
      </c>
      <c r="E12" s="4">
        <v>3.0</v>
      </c>
      <c r="F12" s="4">
        <v>3.0</v>
      </c>
      <c r="G12" s="4">
        <v>1.0</v>
      </c>
      <c r="H12" s="4">
        <v>8.0</v>
      </c>
      <c r="I12" s="4">
        <v>1.0</v>
      </c>
      <c r="J12" s="4">
        <v>3.0</v>
      </c>
      <c r="K12" s="4">
        <v>3.0</v>
      </c>
      <c r="L12" s="4">
        <v>0.0</v>
      </c>
      <c r="M12" s="5" t="str">
        <f>HYPERLINK("https://website.cs.vt.edu/engage/Alumni/alumni-events.html","https://website.cs.vt.edu/engage/Alumni/alumni-events.html")</f>
        <v>https://website.cs.vt.edu/engage/Alumni/alumni-events.html</v>
      </c>
    </row>
    <row r="13">
      <c r="A13" s="6" t="s">
        <v>48</v>
      </c>
      <c r="B13" s="6" t="s">
        <v>18</v>
      </c>
      <c r="C13" s="6" t="s">
        <v>40</v>
      </c>
      <c r="D13" s="6">
        <v>2.0</v>
      </c>
      <c r="E13" s="6">
        <v>3.0</v>
      </c>
      <c r="F13" s="6">
        <v>3.0</v>
      </c>
      <c r="G13" s="6">
        <v>2.0</v>
      </c>
      <c r="H13" s="6">
        <v>2.0</v>
      </c>
      <c r="I13" s="6">
        <v>0.0</v>
      </c>
      <c r="J13" s="6">
        <v>0.0</v>
      </c>
      <c r="K13" s="6">
        <v>3.0</v>
      </c>
      <c r="L13" s="6">
        <v>0.0</v>
      </c>
      <c r="M13" s="7" t="str">
        <f>HYPERLINK("https://website.cs.vt.edu/engage/industry/about-cs-source.html","https://website.cs.vt.edu/engage/industry/about-cs-source.html")</f>
        <v>https://website.cs.vt.edu/engage/industry/about-cs-source.html</v>
      </c>
    </row>
    <row r="14">
      <c r="A14" s="4" t="s">
        <v>49</v>
      </c>
      <c r="B14" s="4" t="s">
        <v>17</v>
      </c>
      <c r="C14" s="4" t="s">
        <v>42</v>
      </c>
      <c r="D14" s="4">
        <v>2.0</v>
      </c>
      <c r="E14" s="4">
        <v>28.0</v>
      </c>
      <c r="F14" s="4">
        <v>1.0</v>
      </c>
      <c r="G14" s="4">
        <v>25.0</v>
      </c>
      <c r="H14" s="4">
        <v>140.0</v>
      </c>
      <c r="I14" s="4">
        <v>3.0</v>
      </c>
      <c r="J14" s="4">
        <v>27.0</v>
      </c>
      <c r="K14" s="4">
        <v>28.0</v>
      </c>
      <c r="L14" s="4">
        <v>0.0</v>
      </c>
      <c r="M14" s="5" t="str">
        <f>HYPERLINK("https://website.cs.vt.edu/people/administration/amy-jordan.html","https://website.cs.vt.edu/people/administration/amy-jordan.html")</f>
        <v>https://website.cs.vt.edu/people/administration/amy-jordan.html</v>
      </c>
    </row>
    <row r="15">
      <c r="A15" s="6" t="s">
        <v>50</v>
      </c>
      <c r="B15" s="6" t="s">
        <v>17</v>
      </c>
      <c r="C15" s="6" t="s">
        <v>42</v>
      </c>
      <c r="D15" s="6">
        <v>2.0</v>
      </c>
      <c r="E15" s="6">
        <v>15.0</v>
      </c>
      <c r="F15" s="6">
        <v>10.0</v>
      </c>
      <c r="G15" s="6">
        <v>10.0</v>
      </c>
      <c r="H15" s="6">
        <v>0.0</v>
      </c>
      <c r="I15" s="6">
        <v>1.0</v>
      </c>
      <c r="J15" s="6">
        <v>15.0</v>
      </c>
      <c r="K15" s="6">
        <v>15.0</v>
      </c>
      <c r="L15" s="6">
        <v>0.0</v>
      </c>
      <c r="M15" s="7" t="str">
        <f>HYPERLINK("https://website.cs.vt.edu/people/advisory-board/antuan-byalik.html","https://website.cs.vt.edu/people/advisory-board/antuan-byalik.html")</f>
        <v>https://website.cs.vt.edu/people/advisory-board/antuan-byalik.html</v>
      </c>
    </row>
    <row r="16">
      <c r="A16" s="4" t="s">
        <v>51</v>
      </c>
      <c r="B16" s="4" t="s">
        <v>17</v>
      </c>
      <c r="C16" s="4" t="s">
        <v>42</v>
      </c>
      <c r="D16" s="4">
        <v>2.0</v>
      </c>
      <c r="E16" s="4">
        <v>90.0</v>
      </c>
      <c r="F16" s="4">
        <v>1.0</v>
      </c>
      <c r="G16" s="4">
        <v>89.0</v>
      </c>
      <c r="H16" s="4">
        <v>1.0</v>
      </c>
      <c r="I16" s="4">
        <v>8.0</v>
      </c>
      <c r="J16" s="4">
        <v>90.0</v>
      </c>
      <c r="K16" s="4">
        <v>90.0</v>
      </c>
      <c r="L16" s="4">
        <v>0.0</v>
      </c>
      <c r="M16" s="5" t="str">
        <f>HYPERLINK("https://website.cs.vt.edu/people/faculty/adrian-sandu.html","https://website.cs.vt.edu/people/faculty/adrian-sandu.html")</f>
        <v>https://website.cs.vt.edu/people/faculty/adrian-sandu.html</v>
      </c>
    </row>
    <row r="17">
      <c r="A17" s="6" t="s">
        <v>52</v>
      </c>
      <c r="B17" s="6" t="s">
        <v>16</v>
      </c>
      <c r="C17" s="6" t="s">
        <v>43</v>
      </c>
      <c r="D17" s="6">
        <v>2.0</v>
      </c>
      <c r="E17" s="6">
        <v>5.0</v>
      </c>
      <c r="F17" s="6">
        <v>5.0</v>
      </c>
      <c r="G17" s="6">
        <v>0.0</v>
      </c>
      <c r="H17" s="6">
        <v>0.0</v>
      </c>
      <c r="I17" s="6">
        <v>0.0</v>
      </c>
      <c r="J17" s="6">
        <v>10.0</v>
      </c>
      <c r="K17" s="6">
        <v>5.0</v>
      </c>
      <c r="L17" s="6">
        <v>0.0</v>
      </c>
      <c r="M17" s="7" t="str">
        <f>HYPERLINK("https://website.cs.vt.edu/research/grantline/compass-grant.html","https://website.cs.vt.edu/research/grantline/compass-grant.html")</f>
        <v>https://website.cs.vt.edu/research/grantline/compass-grant.html</v>
      </c>
    </row>
    <row r="18">
      <c r="A18" s="4" t="s">
        <v>53</v>
      </c>
      <c r="B18" s="4" t="s">
        <v>16</v>
      </c>
      <c r="C18" s="4" t="s">
        <v>43</v>
      </c>
      <c r="D18" s="4">
        <v>2.0</v>
      </c>
      <c r="E18" s="4">
        <v>10.0</v>
      </c>
      <c r="F18" s="4">
        <v>10.0</v>
      </c>
      <c r="G18" s="4">
        <v>10.0</v>
      </c>
      <c r="H18" s="4">
        <v>0.0</v>
      </c>
      <c r="I18" s="4">
        <v>1.0</v>
      </c>
      <c r="J18" s="4">
        <v>14.0</v>
      </c>
      <c r="K18" s="4">
        <v>10.0</v>
      </c>
      <c r="L18" s="4">
        <v>0.0</v>
      </c>
      <c r="M18" s="5" t="str">
        <f>HYPERLINK("https://website.cs.vt.edu/research/research-areas/computational-biology-and-bioinformatics.html","https://website.cs.vt.edu/research/research-areas/computational-biology-and-bioinformatics.html")</f>
        <v>https://website.cs.vt.edu/research/research-areas/computational-biology-and-bioinformatics.html</v>
      </c>
    </row>
    <row r="19">
      <c r="A19" s="6" t="s">
        <v>54</v>
      </c>
      <c r="B19" s="6" t="s">
        <v>16</v>
      </c>
      <c r="C19" s="6" t="s">
        <v>43</v>
      </c>
      <c r="D19" s="6">
        <v>2.0</v>
      </c>
      <c r="E19" s="6">
        <v>160.0</v>
      </c>
      <c r="F19" s="6">
        <v>163.0</v>
      </c>
      <c r="G19" s="6">
        <v>161.0</v>
      </c>
      <c r="H19" s="6">
        <v>8.0</v>
      </c>
      <c r="I19" s="6">
        <v>99.0</v>
      </c>
      <c r="J19" s="6">
        <v>316.0</v>
      </c>
      <c r="K19" s="6">
        <v>338.0</v>
      </c>
      <c r="L19" s="6">
        <v>0.0</v>
      </c>
      <c r="M19" s="7" t="str">
        <f>HYPERLINK("https://website.cs.vt.edu/research/Seminars/Aidong_Zhang.html","https://website.cs.vt.edu/research/Seminars/Aidong_Zhang.html")</f>
        <v>https://website.cs.vt.edu/research/Seminars/Aidong_Zhang.html</v>
      </c>
    </row>
    <row r="20">
      <c r="A20" s="4" t="s">
        <v>55</v>
      </c>
      <c r="B20" s="4" t="s">
        <v>19</v>
      </c>
      <c r="C20" s="4" t="s">
        <v>45</v>
      </c>
      <c r="D20" s="4">
        <v>3.0</v>
      </c>
      <c r="E20" s="4">
        <v>6.0</v>
      </c>
      <c r="F20" s="4">
        <v>7.0</v>
      </c>
      <c r="G20" s="4">
        <v>5.0</v>
      </c>
      <c r="H20" s="4">
        <v>8.0</v>
      </c>
      <c r="I20" s="4">
        <v>8.0</v>
      </c>
      <c r="J20" s="4">
        <v>6.0</v>
      </c>
      <c r="K20" s="4">
        <v>12.0</v>
      </c>
      <c r="L20" s="4">
        <v>0.0</v>
      </c>
      <c r="M20" s="5" t="str">
        <f>HYPERLINK("https://website.cs.vt.edu/academic/graduate/future-grads/ApplicationDeadlines.html","https://website.cs.vt.edu/academic/graduate/future-grads/ApplicationDeadlines.html")</f>
        <v>https://website.cs.vt.edu/academic/graduate/future-grads/ApplicationDeadlines.html</v>
      </c>
    </row>
    <row r="21" ht="15.75" customHeight="1">
      <c r="A21" s="6" t="s">
        <v>56</v>
      </c>
      <c r="B21" s="6" t="s">
        <v>19</v>
      </c>
      <c r="C21" s="6" t="s">
        <v>46</v>
      </c>
      <c r="D21" s="6">
        <v>3.0</v>
      </c>
      <c r="E21" s="6">
        <v>7.0</v>
      </c>
      <c r="F21" s="6">
        <v>9.0</v>
      </c>
      <c r="G21" s="6">
        <v>6.0</v>
      </c>
      <c r="H21" s="6">
        <v>50.0</v>
      </c>
      <c r="I21" s="6">
        <v>14.0</v>
      </c>
      <c r="J21" s="6">
        <v>9.0</v>
      </c>
      <c r="K21" s="6">
        <v>13.0</v>
      </c>
      <c r="L21" s="6">
        <v>0.0</v>
      </c>
      <c r="M21" s="7" t="str">
        <f>HYPERLINK("https://website.cs.vt.edu/academic/undergraduate/future-undergrads/ai-minor.html","https://website.cs.vt.edu/academic/undergraduate/future-undergrads/ai-minor.html")</f>
        <v>https://website.cs.vt.edu/academic/undergraduate/future-undergrads/ai-minor.html</v>
      </c>
    </row>
    <row r="22" ht="15.75" customHeight="1">
      <c r="A22" s="4" t="s">
        <v>57</v>
      </c>
      <c r="B22" s="4" t="s">
        <v>18</v>
      </c>
      <c r="C22" s="4" t="s">
        <v>47</v>
      </c>
      <c r="D22" s="4">
        <v>3.0</v>
      </c>
      <c r="E22" s="4">
        <v>2.0</v>
      </c>
      <c r="F22" s="4">
        <v>2.0</v>
      </c>
      <c r="G22" s="4">
        <v>2.0</v>
      </c>
      <c r="H22" s="4">
        <v>2.0</v>
      </c>
      <c r="I22" s="4">
        <v>1.0</v>
      </c>
      <c r="J22" s="4">
        <v>3.0</v>
      </c>
      <c r="K22" s="4">
        <v>2.0</v>
      </c>
      <c r="L22" s="4">
        <v>0.0</v>
      </c>
      <c r="M22" s="5" t="str">
        <f>HYPERLINK("https://website.cs.vt.edu/engage/Alumni/alumni-events/alumni-weekend-computer-science-open-house.html","https://website.cs.vt.edu/engage/Alumni/alumni-events/alumni-weekend-computer-science-open-house.html")</f>
        <v>https://website.cs.vt.edu/engage/Alumni/alumni-events/alumni-weekend-computer-science-open-house.html</v>
      </c>
    </row>
    <row r="23" ht="15.75" customHeight="1">
      <c r="A23" s="6" t="s">
        <v>58</v>
      </c>
      <c r="B23" s="6" t="s">
        <v>18</v>
      </c>
      <c r="C23" s="6" t="s">
        <v>47</v>
      </c>
      <c r="D23" s="6">
        <v>3.0</v>
      </c>
      <c r="E23" s="6">
        <v>3.0</v>
      </c>
      <c r="F23" s="6">
        <v>3.0</v>
      </c>
      <c r="G23" s="6">
        <v>3.0</v>
      </c>
      <c r="H23" s="6">
        <v>14.0</v>
      </c>
      <c r="I23" s="6">
        <v>2.0</v>
      </c>
      <c r="J23" s="6">
        <v>6.0</v>
      </c>
      <c r="K23" s="6">
        <v>6.0</v>
      </c>
      <c r="L23" s="6">
        <v>0.0</v>
      </c>
      <c r="M23" s="7" t="str">
        <f>HYPERLINK("https://website.cs.vt.edu/engage/Alumni/Alumni-in-the-news/chon-alumna-profile.html","https://website.cs.vt.edu/engage/Alumni/Alumni-in-the-news/chon-alumna-profile.html")</f>
        <v>https://website.cs.vt.edu/engage/Alumni/Alumni-in-the-news/chon-alumna-profile.html</v>
      </c>
    </row>
    <row r="24" ht="15.75" customHeight="1">
      <c r="A24" s="4" t="s">
        <v>59</v>
      </c>
      <c r="B24" s="4" t="s">
        <v>18</v>
      </c>
      <c r="C24" s="4" t="s">
        <v>47</v>
      </c>
      <c r="D24" s="4">
        <v>3.0</v>
      </c>
      <c r="E24" s="4">
        <v>13.0</v>
      </c>
      <c r="F24" s="4">
        <v>13.0</v>
      </c>
      <c r="G24" s="4">
        <v>11.0</v>
      </c>
      <c r="H24" s="4">
        <v>15.0</v>
      </c>
      <c r="I24" s="4">
        <v>4.0</v>
      </c>
      <c r="J24" s="4">
        <v>25.0</v>
      </c>
      <c r="K24" s="4">
        <v>20.0</v>
      </c>
      <c r="L24" s="4">
        <v>0.0</v>
      </c>
      <c r="M24" s="5" t="str">
        <f>HYPERLINK("https://website.cs.vt.edu/engage/Alumni/distinguished-alumni/alumni-distinguished-award-calixte.html","https://website.cs.vt.edu/engage/Alumni/distinguished-alumni/alumni-distinguished-award-calixte.html")</f>
        <v>https://website.cs.vt.edu/engage/Alumni/distinguished-alumni/alumni-distinguished-award-calixte.html</v>
      </c>
    </row>
    <row r="25" ht="15.75" customHeight="1">
      <c r="A25" s="6" t="s">
        <v>60</v>
      </c>
      <c r="B25" s="6" t="s">
        <v>18</v>
      </c>
      <c r="C25" s="6" t="s">
        <v>48</v>
      </c>
      <c r="D25" s="6">
        <v>3.0</v>
      </c>
      <c r="E25" s="6">
        <v>2.0</v>
      </c>
      <c r="F25" s="6">
        <v>2.0</v>
      </c>
      <c r="G25" s="6">
        <v>2.0</v>
      </c>
      <c r="H25" s="6">
        <v>2.0</v>
      </c>
      <c r="I25" s="6">
        <v>0.0</v>
      </c>
      <c r="J25" s="6">
        <v>2.0</v>
      </c>
      <c r="K25" s="6">
        <v>2.0</v>
      </c>
      <c r="L25" s="6">
        <v>0.0</v>
      </c>
      <c r="M25" s="7" t="str">
        <f>HYPERLINK("https://website.cs.vt.edu/engage/industry/career-fair/employer-information.html","https://website.cs.vt.edu/engage/industry/career-fair/employer-information.html")</f>
        <v>https://website.cs.vt.edu/engage/industry/career-fair/employer-information.html</v>
      </c>
    </row>
    <row r="26" ht="15.75" customHeight="1">
      <c r="A26" s="4" t="s">
        <v>61</v>
      </c>
      <c r="B26" s="4" t="s">
        <v>17</v>
      </c>
      <c r="C26" s="4" t="s">
        <v>51</v>
      </c>
      <c r="D26" s="4">
        <v>3.0</v>
      </c>
      <c r="E26" s="4">
        <v>14.0</v>
      </c>
      <c r="F26" s="4">
        <v>0.0</v>
      </c>
      <c r="G26" s="4">
        <v>15.0</v>
      </c>
      <c r="H26" s="4">
        <v>0.0</v>
      </c>
      <c r="I26" s="4">
        <v>0.0</v>
      </c>
      <c r="J26" s="4">
        <v>4.0</v>
      </c>
      <c r="K26" s="4">
        <v>15.0</v>
      </c>
      <c r="L26" s="4">
        <v>0.0</v>
      </c>
      <c r="M26" s="5" t="str">
        <f>HYPERLINK("https://website.cs.vt.edu/people/faculty/courtesy-appointment-faculty/benjamin-jantzen.html","https://website.cs.vt.edu/people/faculty/courtesy-appointment-faculty/benjamin-jantzen.html")</f>
        <v>https://website.cs.vt.edu/people/faculty/courtesy-appointment-faculty/benjamin-jantzen.html</v>
      </c>
    </row>
    <row r="27" ht="15.75" customHeight="1">
      <c r="A27" s="6" t="s">
        <v>62</v>
      </c>
      <c r="B27" s="6" t="s">
        <v>18</v>
      </c>
      <c r="C27" s="6" t="s">
        <v>63</v>
      </c>
      <c r="D27" s="6">
        <v>4.0</v>
      </c>
      <c r="E27" s="6">
        <v>1.0</v>
      </c>
      <c r="F27" s="6">
        <v>1.0</v>
      </c>
      <c r="G27" s="6">
        <v>0.0</v>
      </c>
      <c r="H27" s="6">
        <v>2.0</v>
      </c>
      <c r="I27" s="6">
        <v>1.0</v>
      </c>
      <c r="J27" s="6">
        <v>1.0</v>
      </c>
      <c r="K27" s="6">
        <v>1.0</v>
      </c>
      <c r="L27" s="6">
        <v>0.0</v>
      </c>
      <c r="M27" s="7" t="str">
        <f>HYPERLINK("https://website.cs.vt.edu/engage/Alumni/50-anniversary/50-Anniversary-Alumni-Spotlights/alumni-begole.html","https://website.cs.vt.edu/engage/Alumni/50-anniversary/50-Anniversary-Alumni-Spotlights/alumni-begole.html")</f>
        <v>https://website.cs.vt.edu/engage/Alumni/50-anniversary/50-Anniversary-Alumni-Spotlights/alumni-begole.html</v>
      </c>
    </row>
    <row r="28" ht="15.75" customHeight="1">
      <c r="A28" s="4" t="s">
        <v>64</v>
      </c>
      <c r="B28" s="4" t="s">
        <v>21</v>
      </c>
      <c r="C28" s="4" t="s">
        <v>65</v>
      </c>
      <c r="D28" s="4">
        <v>5.0</v>
      </c>
      <c r="E28" s="4">
        <v>1.0</v>
      </c>
      <c r="F28" s="4">
        <v>1.0</v>
      </c>
      <c r="G28" s="4">
        <v>1.0</v>
      </c>
      <c r="H28" s="4">
        <v>1.0</v>
      </c>
      <c r="I28" s="4">
        <v>0.0</v>
      </c>
      <c r="J28" s="4">
        <v>1.0</v>
      </c>
      <c r="K28" s="4">
        <v>1.0</v>
      </c>
      <c r="L28" s="4">
        <v>0.0</v>
      </c>
      <c r="M28" s="5" t="str">
        <f>HYPERLINK("https://website.cs.vt.edu/content/website_cs_vt_edu/en/tags.html/website_cs_vt_edu:computational-biology-and-bioinformatics","https://website.cs.vt.edu/content/website_cs_vt_edu/en/tags.html/website_cs_vt_edu:computational-biology-and-bioinformatics")</f>
        <v>https://website.cs.vt.edu/content/website_cs_vt_edu/en/tags.html/website_cs_vt_edu:computational-biology-and-bioinformatics</v>
      </c>
    </row>
    <row r="29" ht="15.75" customHeight="1">
      <c r="A29" s="6" t="s">
        <v>66</v>
      </c>
      <c r="B29" s="6" t="s">
        <v>21</v>
      </c>
      <c r="C29" s="6" t="s">
        <v>65</v>
      </c>
      <c r="D29" s="6">
        <v>5.0</v>
      </c>
      <c r="E29" s="6">
        <v>1.0</v>
      </c>
      <c r="F29" s="6">
        <v>1.0</v>
      </c>
      <c r="G29" s="6">
        <v>1.0</v>
      </c>
      <c r="H29" s="6">
        <v>1.0</v>
      </c>
      <c r="I29" s="6">
        <v>0.0</v>
      </c>
      <c r="J29" s="6">
        <v>1.0</v>
      </c>
      <c r="K29" s="6">
        <v>1.0</v>
      </c>
      <c r="L29" s="6">
        <v>0.0</v>
      </c>
      <c r="M29" s="7" t="str">
        <f>HYPERLINK("https://website.cs.vt.edu/content/website_cs_vt_edu/en/tags.html/website_cs_vt_edu:digital-education","https://website.cs.vt.edu/content/website_cs_vt_edu/en/tags.html/website_cs_vt_edu:digital-education")</f>
        <v>https://website.cs.vt.edu/content/website_cs_vt_edu/en/tags.html/website_cs_vt_edu:digital-education</v>
      </c>
    </row>
    <row r="30" ht="15.75" customHeight="1">
      <c r="A30" s="4" t="s">
        <v>67</v>
      </c>
      <c r="B30" s="4" t="s">
        <v>21</v>
      </c>
      <c r="C30" s="4" t="s">
        <v>65</v>
      </c>
      <c r="D30" s="4">
        <v>5.0</v>
      </c>
      <c r="E30" s="4">
        <v>1.0</v>
      </c>
      <c r="F30" s="4">
        <v>1.0</v>
      </c>
      <c r="G30" s="4">
        <v>1.0</v>
      </c>
      <c r="H30" s="4">
        <v>1.0</v>
      </c>
      <c r="I30" s="4">
        <v>0.0</v>
      </c>
      <c r="J30" s="4">
        <v>1.0</v>
      </c>
      <c r="K30" s="4">
        <v>1.0</v>
      </c>
      <c r="L30" s="4">
        <v>0.0</v>
      </c>
      <c r="M30" s="5" t="str">
        <f>HYPERLINK("https://website.cs.vt.edu/content/website_cs_vt_edu/en/tags.html/website_cs_vt_edu:grantline","https://website.cs.vt.edu/content/website_cs_vt_edu/en/tags.html/website_cs_vt_edu:grantline")</f>
        <v>https://website.cs.vt.edu/content/website_cs_vt_edu/en/tags.html/website_cs_vt_edu:grantline</v>
      </c>
    </row>
    <row r="31" ht="15.75" customHeight="1">
      <c r="A31" s="6" t="s">
        <v>68</v>
      </c>
      <c r="B31" s="6" t="s">
        <v>21</v>
      </c>
      <c r="C31" s="6" t="s">
        <v>65</v>
      </c>
      <c r="D31" s="6">
        <v>5.0</v>
      </c>
      <c r="E31" s="6">
        <v>1.0</v>
      </c>
      <c r="F31" s="6">
        <v>1.0</v>
      </c>
      <c r="G31" s="6">
        <v>1.0</v>
      </c>
      <c r="H31" s="6">
        <v>1.0</v>
      </c>
      <c r="I31" s="6">
        <v>0.0</v>
      </c>
      <c r="J31" s="6">
        <v>1.0</v>
      </c>
      <c r="K31" s="6">
        <v>1.0</v>
      </c>
      <c r="L31" s="6">
        <v>0.0</v>
      </c>
      <c r="M31" s="7" t="str">
        <f>HYPERLINK("https://website.cs.vt.edu/content/website_cs_vt_edu/en/tags.html/website_cs_vt_edu:high-performance-computing-computational-science","https://website.cs.vt.edu/content/website_cs_vt_edu/en/tags.html/website_cs_vt_edu:high-performance-computing-computational-science")</f>
        <v>https://website.cs.vt.edu/content/website_cs_vt_edu/en/tags.html/website_cs_vt_edu:high-performance-computing-computational-science</v>
      </c>
    </row>
    <row r="32" ht="15.75" customHeight="1">
      <c r="A32" s="4" t="s">
        <v>69</v>
      </c>
      <c r="B32" s="4" t="s">
        <v>21</v>
      </c>
      <c r="C32" s="4" t="s">
        <v>65</v>
      </c>
      <c r="D32" s="4">
        <v>5.0</v>
      </c>
      <c r="E32" s="4">
        <v>1.0</v>
      </c>
      <c r="F32" s="4">
        <v>1.0</v>
      </c>
      <c r="G32" s="4">
        <v>1.0</v>
      </c>
      <c r="H32" s="4">
        <v>1.0</v>
      </c>
      <c r="I32" s="4">
        <v>0.0</v>
      </c>
      <c r="J32" s="4">
        <v>1.0</v>
      </c>
      <c r="K32" s="4">
        <v>1.0</v>
      </c>
      <c r="L32" s="4">
        <v>0.0</v>
      </c>
      <c r="M32" s="5" t="str">
        <f>HYPERLINK("https://website.cs.vt.edu/content/website_cs_vt_edu/en/tags.html/website_cs_vt_edu:Human-Computer-Interaction","https://website.cs.vt.edu/content/website_cs_vt_edu/en/tags.html/website_cs_vt_edu:Human-Computer-Interaction")</f>
        <v>https://website.cs.vt.edu/content/website_cs_vt_edu/en/tags.html/website_cs_vt_edu:Human-Computer-Interaction</v>
      </c>
    </row>
    <row r="33" ht="15.75" customHeight="1">
      <c r="A33" s="6" t="s">
        <v>70</v>
      </c>
      <c r="B33" s="6" t="s">
        <v>21</v>
      </c>
      <c r="C33" s="6" t="s">
        <v>65</v>
      </c>
      <c r="D33" s="6">
        <v>5.0</v>
      </c>
      <c r="E33" s="6">
        <v>1.0</v>
      </c>
      <c r="F33" s="6">
        <v>1.0</v>
      </c>
      <c r="G33" s="6">
        <v>1.0</v>
      </c>
      <c r="H33" s="6">
        <v>1.0</v>
      </c>
      <c r="I33" s="6">
        <v>0.0</v>
      </c>
      <c r="J33" s="6">
        <v>1.0</v>
      </c>
      <c r="K33" s="6">
        <v>1.0</v>
      </c>
      <c r="L33" s="6">
        <v>0.0</v>
      </c>
      <c r="M33" s="7" t="str">
        <f>HYPERLINK("https://website.cs.vt.edu/content/website_cs_vt_edu/en/tags.html/website_cs_vt_edu:pandemic-prediction-and-prevention","https://website.cs.vt.edu/content/website_cs_vt_edu/en/tags.html/website_cs_vt_edu:pandemic-prediction-and-prevention")</f>
        <v>https://website.cs.vt.edu/content/website_cs_vt_edu/en/tags.html/website_cs_vt_edu:pandemic-prediction-and-prevention</v>
      </c>
    </row>
    <row r="34" ht="15.75" customHeight="1">
      <c r="A34" s="4" t="s">
        <v>71</v>
      </c>
      <c r="B34" s="4" t="s">
        <v>21</v>
      </c>
      <c r="C34" s="4" t="s">
        <v>65</v>
      </c>
      <c r="D34" s="4">
        <v>5.0</v>
      </c>
      <c r="E34" s="4">
        <v>1.0</v>
      </c>
      <c r="F34" s="4">
        <v>1.0</v>
      </c>
      <c r="G34" s="4">
        <v>1.0</v>
      </c>
      <c r="H34" s="4">
        <v>1.0</v>
      </c>
      <c r="I34" s="4">
        <v>0.0</v>
      </c>
      <c r="J34" s="4">
        <v>1.0</v>
      </c>
      <c r="K34" s="4">
        <v>1.0</v>
      </c>
      <c r="L34" s="4">
        <v>0.0</v>
      </c>
      <c r="M34" s="5" t="str">
        <f>HYPERLINK("https://website.cs.vt.edu/content/website_cs_vt_edu/en/tags.html/website_cs_vt_edu:security","https://website.cs.vt.edu/content/website_cs_vt_edu/en/tags.html/website_cs_vt_edu:security")</f>
        <v>https://website.cs.vt.edu/content/website_cs_vt_edu/en/tags.html/website_cs_vt_edu:security</v>
      </c>
    </row>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M$34"/>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6.0"/>
    <col customWidth="1" min="2" max="2" width="26.0"/>
    <col customWidth="1" min="3" max="3" width="16.0"/>
    <col customWidth="1" min="4" max="4" width="34.0"/>
    <col customWidth="1" min="5" max="5" width="13.0"/>
    <col customWidth="1" min="6" max="6" width="16.0"/>
    <col customWidth="1" min="7" max="7" width="30.0"/>
    <col customWidth="1" min="8" max="8" width="24.0"/>
    <col customWidth="1" min="9" max="9" width="26.0"/>
    <col customWidth="1" min="10" max="10" width="42.0"/>
    <col customWidth="1" min="11" max="11" width="62.0"/>
    <col customWidth="1" min="12" max="12" width="44.0"/>
    <col customWidth="1" min="13" max="19" width="13.0"/>
    <col customWidth="1" min="20" max="20" width="16.0"/>
    <col customWidth="1" min="21" max="26" width="8.71"/>
  </cols>
  <sheetData>
    <row r="1">
      <c r="A1" s="3" t="s">
        <v>14</v>
      </c>
      <c r="B1" s="3" t="s">
        <v>26</v>
      </c>
      <c r="C1" s="3" t="s">
        <v>72</v>
      </c>
      <c r="D1" s="3" t="s">
        <v>25</v>
      </c>
      <c r="E1" s="3" t="s">
        <v>27</v>
      </c>
      <c r="F1" s="3" t="s">
        <v>73</v>
      </c>
      <c r="G1" s="3" t="s">
        <v>74</v>
      </c>
      <c r="H1" s="3" t="s">
        <v>75</v>
      </c>
      <c r="I1" s="3" t="s">
        <v>76</v>
      </c>
      <c r="J1" s="3" t="s">
        <v>77</v>
      </c>
      <c r="K1" s="3" t="s">
        <v>78</v>
      </c>
      <c r="L1" s="3" t="s">
        <v>79</v>
      </c>
      <c r="M1" s="3" t="s">
        <v>29</v>
      </c>
      <c r="N1" s="3" t="s">
        <v>30</v>
      </c>
      <c r="O1" s="3" t="s">
        <v>31</v>
      </c>
      <c r="P1" s="3" t="s">
        <v>32</v>
      </c>
      <c r="Q1" s="3" t="s">
        <v>33</v>
      </c>
      <c r="R1" s="3" t="s">
        <v>34</v>
      </c>
      <c r="S1" s="3" t="s">
        <v>35</v>
      </c>
      <c r="T1" s="3" t="s">
        <v>80</v>
      </c>
    </row>
    <row r="2">
      <c r="A2" s="4" t="s">
        <v>23</v>
      </c>
      <c r="B2" s="4" t="s">
        <v>37</v>
      </c>
      <c r="C2" s="4" t="s">
        <v>23</v>
      </c>
      <c r="D2" s="4" t="s">
        <v>37</v>
      </c>
      <c r="E2" s="4">
        <v>0.0</v>
      </c>
      <c r="F2" s="4" t="s">
        <v>23</v>
      </c>
      <c r="G2" s="4" t="s">
        <v>23</v>
      </c>
      <c r="H2" s="4" t="s">
        <v>81</v>
      </c>
      <c r="I2" s="4" t="s">
        <v>82</v>
      </c>
      <c r="J2" s="4" t="s">
        <v>83</v>
      </c>
      <c r="K2" s="5" t="str">
        <f>HYPERLINK("https://website.cs.vt.edu/","https://website.cs.vt.edu/")</f>
        <v>https://website.cs.vt.edu/</v>
      </c>
      <c r="L2" s="4" t="s">
        <v>84</v>
      </c>
      <c r="M2" s="4">
        <v>2.0</v>
      </c>
      <c r="N2" s="4">
        <v>0.0</v>
      </c>
      <c r="O2" s="4">
        <v>1.0</v>
      </c>
      <c r="P2" s="4">
        <v>0.0</v>
      </c>
      <c r="Q2" s="4">
        <v>2.0</v>
      </c>
      <c r="R2" s="4">
        <v>1.0</v>
      </c>
      <c r="S2" s="4">
        <v>0.0</v>
      </c>
      <c r="T2" s="4"/>
    </row>
    <row r="3">
      <c r="A3" s="6" t="s">
        <v>20</v>
      </c>
      <c r="B3" s="6" t="s">
        <v>37</v>
      </c>
      <c r="C3" s="6" t="s">
        <v>20</v>
      </c>
      <c r="D3" s="6" t="s">
        <v>38</v>
      </c>
      <c r="E3" s="6">
        <v>1.0</v>
      </c>
      <c r="F3" s="6" t="s">
        <v>85</v>
      </c>
      <c r="G3" s="6" t="s">
        <v>86</v>
      </c>
      <c r="H3" s="6" t="s">
        <v>20</v>
      </c>
      <c r="I3" s="6" t="s">
        <v>87</v>
      </c>
      <c r="J3" s="6" t="s">
        <v>88</v>
      </c>
      <c r="K3" s="7" t="str">
        <f>HYPERLINK("https://website.cs.vt.edu/About.html","https://website.cs.vt.edu/About.html")</f>
        <v>https://website.cs.vt.edu/About.html</v>
      </c>
      <c r="L3" s="6" t="s">
        <v>89</v>
      </c>
      <c r="M3" s="6">
        <v>0.0</v>
      </c>
      <c r="N3" s="6">
        <v>1.0</v>
      </c>
      <c r="O3" s="6">
        <v>2.0</v>
      </c>
      <c r="P3" s="6">
        <v>0.0</v>
      </c>
      <c r="Q3" s="6">
        <v>1.0</v>
      </c>
      <c r="R3" s="6">
        <v>1.0</v>
      </c>
      <c r="S3" s="6">
        <v>0.0</v>
      </c>
      <c r="T3" s="6"/>
    </row>
    <row r="4">
      <c r="A4" s="4" t="s">
        <v>20</v>
      </c>
      <c r="B4" s="4" t="s">
        <v>37</v>
      </c>
      <c r="C4" s="4" t="s">
        <v>20</v>
      </c>
      <c r="D4" s="4" t="s">
        <v>38</v>
      </c>
      <c r="E4" s="4">
        <v>1.0</v>
      </c>
      <c r="F4" s="4" t="s">
        <v>90</v>
      </c>
      <c r="G4" s="4" t="s">
        <v>91</v>
      </c>
      <c r="H4" s="4" t="s">
        <v>92</v>
      </c>
      <c r="I4" s="4" t="s">
        <v>93</v>
      </c>
      <c r="J4" s="4" t="s">
        <v>94</v>
      </c>
      <c r="K4" s="5" t="str">
        <f>HYPERLINK("https://website.cs.vt.edu/About/accreditation.html","https://website.cs.vt.edu/About/accreditation.html")</f>
        <v>https://website.cs.vt.edu/About/accreditation.html</v>
      </c>
      <c r="L4" s="4" t="s">
        <v>95</v>
      </c>
      <c r="M4" s="4">
        <v>0.0</v>
      </c>
      <c r="N4" s="4">
        <v>0.0</v>
      </c>
      <c r="O4" s="4">
        <v>2.0</v>
      </c>
      <c r="P4" s="4">
        <v>1.0</v>
      </c>
      <c r="Q4" s="4">
        <v>1.0</v>
      </c>
      <c r="R4" s="4">
        <v>3.0</v>
      </c>
      <c r="S4" s="4">
        <v>0.0</v>
      </c>
      <c r="T4" s="4"/>
    </row>
    <row r="5">
      <c r="A5" s="6" t="s">
        <v>20</v>
      </c>
      <c r="B5" s="6" t="s">
        <v>37</v>
      </c>
      <c r="C5" s="6" t="s">
        <v>20</v>
      </c>
      <c r="D5" s="6" t="s">
        <v>38</v>
      </c>
      <c r="E5" s="6">
        <v>1.0</v>
      </c>
      <c r="F5" s="6" t="s">
        <v>90</v>
      </c>
      <c r="G5" s="6" t="s">
        <v>96</v>
      </c>
      <c r="H5" s="6" t="s">
        <v>97</v>
      </c>
      <c r="I5" s="6" t="s">
        <v>98</v>
      </c>
      <c r="J5" s="6" t="s">
        <v>99</v>
      </c>
      <c r="K5" s="7" t="str">
        <f>HYPERLINK("https://website.cs.vt.edu/About/computer-science-lookbook.html","https://website.cs.vt.edu/About/computer-science-lookbook.html")</f>
        <v>https://website.cs.vt.edu/About/computer-science-lookbook.html</v>
      </c>
      <c r="L5" s="6" t="s">
        <v>100</v>
      </c>
      <c r="M5" s="6">
        <v>0.0</v>
      </c>
      <c r="N5" s="6">
        <v>0.0</v>
      </c>
      <c r="O5" s="6">
        <v>1.0</v>
      </c>
      <c r="P5" s="6">
        <v>0.0</v>
      </c>
      <c r="Q5" s="6">
        <v>2.0</v>
      </c>
      <c r="R5" s="6">
        <v>1.0</v>
      </c>
      <c r="S5" s="6">
        <v>0.0</v>
      </c>
      <c r="T5" s="6"/>
    </row>
    <row r="6">
      <c r="A6" s="4" t="s">
        <v>20</v>
      </c>
      <c r="B6" s="4" t="s">
        <v>37</v>
      </c>
      <c r="C6" s="4" t="s">
        <v>20</v>
      </c>
      <c r="D6" s="4" t="s">
        <v>38</v>
      </c>
      <c r="E6" s="4">
        <v>1.0</v>
      </c>
      <c r="F6" s="4" t="s">
        <v>90</v>
      </c>
      <c r="G6" s="4" t="s">
        <v>101</v>
      </c>
      <c r="H6" s="4" t="s">
        <v>102</v>
      </c>
      <c r="I6" s="4" t="s">
        <v>103</v>
      </c>
      <c r="J6" s="4" t="s">
        <v>104</v>
      </c>
      <c r="K6" s="5" t="str">
        <f>HYPERLINK("https://website.cs.vt.edu/About/Contact.html","https://website.cs.vt.edu/About/Contact.html")</f>
        <v>https://website.cs.vt.edu/About/Contact.html</v>
      </c>
      <c r="L6" s="4" t="s">
        <v>105</v>
      </c>
      <c r="M6" s="4">
        <v>0.0</v>
      </c>
      <c r="N6" s="4">
        <v>0.0</v>
      </c>
      <c r="O6" s="4">
        <v>1.0</v>
      </c>
      <c r="P6" s="4">
        <v>0.0</v>
      </c>
      <c r="Q6" s="4">
        <v>1.0</v>
      </c>
      <c r="R6" s="4">
        <v>1.0</v>
      </c>
      <c r="S6" s="4">
        <v>0.0</v>
      </c>
      <c r="T6" s="4"/>
    </row>
    <row r="7">
      <c r="A7" s="6" t="s">
        <v>20</v>
      </c>
      <c r="B7" s="6" t="s">
        <v>37</v>
      </c>
      <c r="C7" s="6" t="s">
        <v>20</v>
      </c>
      <c r="D7" s="6" t="s">
        <v>38</v>
      </c>
      <c r="E7" s="6">
        <v>1.0</v>
      </c>
      <c r="F7" s="6" t="s">
        <v>90</v>
      </c>
      <c r="G7" s="6" t="s">
        <v>106</v>
      </c>
      <c r="H7" s="6" t="s">
        <v>107</v>
      </c>
      <c r="I7" s="6" t="s">
        <v>108</v>
      </c>
      <c r="J7" s="6" t="s">
        <v>109</v>
      </c>
      <c r="K7" s="7" t="str">
        <f>HYPERLINK("https://website.cs.vt.edu/About/cs-resources.html","https://website.cs.vt.edu/About/cs-resources.html")</f>
        <v>https://website.cs.vt.edu/About/cs-resources.html</v>
      </c>
      <c r="L7" s="6" t="s">
        <v>110</v>
      </c>
      <c r="M7" s="6">
        <v>1.0</v>
      </c>
      <c r="N7" s="6">
        <v>1.0</v>
      </c>
      <c r="O7" s="6">
        <v>1.0</v>
      </c>
      <c r="P7" s="6">
        <v>1.0</v>
      </c>
      <c r="Q7" s="6">
        <v>2.0</v>
      </c>
      <c r="R7" s="6">
        <v>1.0</v>
      </c>
      <c r="S7" s="6">
        <v>0.0</v>
      </c>
      <c r="T7" s="6"/>
    </row>
    <row r="8">
      <c r="A8" s="4" t="s">
        <v>20</v>
      </c>
      <c r="B8" s="4" t="s">
        <v>37</v>
      </c>
      <c r="C8" s="4" t="s">
        <v>20</v>
      </c>
      <c r="D8" s="4" t="s">
        <v>38</v>
      </c>
      <c r="E8" s="4">
        <v>1.0</v>
      </c>
      <c r="F8" s="4" t="s">
        <v>17</v>
      </c>
      <c r="G8" s="4" t="s">
        <v>111</v>
      </c>
      <c r="H8" s="4" t="s">
        <v>112</v>
      </c>
      <c r="I8" s="4" t="s">
        <v>113</v>
      </c>
      <c r="J8" s="4" t="s">
        <v>114</v>
      </c>
      <c r="K8" s="5" t="str">
        <f>HYPERLINK("https://website.cs.vt.edu/About/faculty-search.html","https://website.cs.vt.edu/About/faculty-search.html")</f>
        <v>https://website.cs.vt.edu/About/faculty-search.html</v>
      </c>
      <c r="L8" s="4" t="s">
        <v>115</v>
      </c>
      <c r="M8" s="4">
        <v>0.0</v>
      </c>
      <c r="N8" s="4">
        <v>0.0</v>
      </c>
      <c r="O8" s="4">
        <v>0.0</v>
      </c>
      <c r="P8" s="4">
        <v>0.0</v>
      </c>
      <c r="Q8" s="4">
        <v>1.0</v>
      </c>
      <c r="R8" s="4">
        <v>1.0</v>
      </c>
      <c r="S8" s="4">
        <v>0.0</v>
      </c>
      <c r="T8" s="4"/>
    </row>
    <row r="9">
      <c r="A9" s="6" t="s">
        <v>20</v>
      </c>
      <c r="B9" s="6" t="s">
        <v>37</v>
      </c>
      <c r="C9" s="6" t="s">
        <v>20</v>
      </c>
      <c r="D9" s="6" t="s">
        <v>38</v>
      </c>
      <c r="E9" s="6">
        <v>1.0</v>
      </c>
      <c r="F9" s="6" t="s">
        <v>90</v>
      </c>
      <c r="G9" s="6" t="s">
        <v>116</v>
      </c>
      <c r="H9" s="6" t="s">
        <v>117</v>
      </c>
      <c r="I9" s="6" t="s">
        <v>118</v>
      </c>
      <c r="J9" s="6" t="s">
        <v>119</v>
      </c>
      <c r="K9" s="7" t="str">
        <f>HYPERLINK("https://website.cs.vt.edu/About/principles-of-community.html","https://website.cs.vt.edu/About/principles-of-community.html")</f>
        <v>https://website.cs.vt.edu/About/principles-of-community.html</v>
      </c>
      <c r="L9" s="6" t="s">
        <v>120</v>
      </c>
      <c r="M9" s="6">
        <v>0.0</v>
      </c>
      <c r="N9" s="6">
        <v>0.0</v>
      </c>
      <c r="O9" s="6">
        <v>3.0</v>
      </c>
      <c r="P9" s="6">
        <v>0.0</v>
      </c>
      <c r="Q9" s="6">
        <v>0.0</v>
      </c>
      <c r="R9" s="6">
        <v>1.0</v>
      </c>
      <c r="S9" s="6">
        <v>0.0</v>
      </c>
      <c r="T9" s="6"/>
    </row>
    <row r="10">
      <c r="A10" s="4" t="s">
        <v>20</v>
      </c>
      <c r="B10" s="4" t="s">
        <v>37</v>
      </c>
      <c r="C10" s="4" t="s">
        <v>20</v>
      </c>
      <c r="D10" s="4" t="s">
        <v>38</v>
      </c>
      <c r="E10" s="4">
        <v>1.0</v>
      </c>
      <c r="F10" s="4" t="s">
        <v>90</v>
      </c>
      <c r="G10" s="4" t="s">
        <v>121</v>
      </c>
      <c r="H10" s="4" t="s">
        <v>122</v>
      </c>
      <c r="I10" s="4" t="s">
        <v>123</v>
      </c>
      <c r="J10" s="4" t="s">
        <v>124</v>
      </c>
      <c r="K10" s="5" t="str">
        <f>HYPERLINK("https://website.cs.vt.edu/About/strategicplan.html","https://website.cs.vt.edu/About/strategicplan.html")</f>
        <v>https://website.cs.vt.edu/About/strategicplan.html</v>
      </c>
      <c r="L10" s="4" t="s">
        <v>125</v>
      </c>
      <c r="M10" s="4">
        <v>0.0</v>
      </c>
      <c r="N10" s="4">
        <v>0.0</v>
      </c>
      <c r="O10" s="4">
        <v>1.0</v>
      </c>
      <c r="P10" s="4">
        <v>0.0</v>
      </c>
      <c r="Q10" s="4">
        <v>1.0</v>
      </c>
      <c r="R10" s="4">
        <v>1.0</v>
      </c>
      <c r="S10" s="4">
        <v>0.0</v>
      </c>
      <c r="T10" s="4"/>
    </row>
    <row r="11">
      <c r="A11" s="6" t="s">
        <v>19</v>
      </c>
      <c r="B11" s="6" t="s">
        <v>37</v>
      </c>
      <c r="C11" s="6" t="s">
        <v>19</v>
      </c>
      <c r="D11" s="6" t="s">
        <v>39</v>
      </c>
      <c r="E11" s="6">
        <v>1.0</v>
      </c>
      <c r="F11" s="6" t="s">
        <v>85</v>
      </c>
      <c r="G11" s="6" t="s">
        <v>126</v>
      </c>
      <c r="H11" s="6" t="s">
        <v>127</v>
      </c>
      <c r="I11" s="6" t="s">
        <v>128</v>
      </c>
      <c r="J11" s="6" t="s">
        <v>129</v>
      </c>
      <c r="K11" s="7" t="str">
        <f>HYPERLINK("https://website.cs.vt.edu/academic.html","https://website.cs.vt.edu/academic.html")</f>
        <v>https://website.cs.vt.edu/academic.html</v>
      </c>
      <c r="L11" s="6" t="s">
        <v>130</v>
      </c>
      <c r="M11" s="6">
        <v>1.0</v>
      </c>
      <c r="N11" s="6">
        <v>0.0</v>
      </c>
      <c r="O11" s="6">
        <v>1.0</v>
      </c>
      <c r="P11" s="6">
        <v>0.0</v>
      </c>
      <c r="Q11" s="6">
        <v>1.0</v>
      </c>
      <c r="R11" s="6">
        <v>1.0</v>
      </c>
      <c r="S11" s="6">
        <v>0.0</v>
      </c>
      <c r="T11" s="6"/>
    </row>
    <row r="12">
      <c r="A12" s="4" t="s">
        <v>19</v>
      </c>
      <c r="B12" s="4" t="s">
        <v>37</v>
      </c>
      <c r="C12" s="4" t="s">
        <v>19</v>
      </c>
      <c r="D12" s="4" t="s">
        <v>39</v>
      </c>
      <c r="E12" s="4">
        <v>1.0</v>
      </c>
      <c r="F12" s="4" t="s">
        <v>90</v>
      </c>
      <c r="G12" s="4" t="s">
        <v>131</v>
      </c>
      <c r="H12" s="4" t="s">
        <v>132</v>
      </c>
      <c r="I12" s="4" t="s">
        <v>133</v>
      </c>
      <c r="J12" s="4" t="s">
        <v>134</v>
      </c>
      <c r="K12" s="5" t="str">
        <f>HYPERLINK("https://website.cs.vt.edu/academic/graduate.html","https://website.cs.vt.edu/academic/graduate.html")</f>
        <v>https://website.cs.vt.edu/academic/graduate.html</v>
      </c>
      <c r="L12" s="4" t="s">
        <v>135</v>
      </c>
      <c r="M12" s="4">
        <v>0.0</v>
      </c>
      <c r="N12" s="4">
        <v>1.0</v>
      </c>
      <c r="O12" s="4">
        <v>0.0</v>
      </c>
      <c r="P12" s="4">
        <v>0.0</v>
      </c>
      <c r="Q12" s="4">
        <v>1.0</v>
      </c>
      <c r="R12" s="4">
        <v>1.0</v>
      </c>
      <c r="S12" s="4">
        <v>0.0</v>
      </c>
      <c r="T12" s="4"/>
    </row>
    <row r="13">
      <c r="A13" s="6" t="s">
        <v>19</v>
      </c>
      <c r="B13" s="6" t="s">
        <v>37</v>
      </c>
      <c r="C13" s="6" t="s">
        <v>19</v>
      </c>
      <c r="D13" s="6" t="s">
        <v>39</v>
      </c>
      <c r="E13" s="6">
        <v>1.0</v>
      </c>
      <c r="F13" s="6" t="s">
        <v>90</v>
      </c>
      <c r="G13" s="6" t="s">
        <v>136</v>
      </c>
      <c r="H13" s="6" t="s">
        <v>137</v>
      </c>
      <c r="I13" s="6" t="s">
        <v>138</v>
      </c>
      <c r="J13" s="6" t="s">
        <v>139</v>
      </c>
      <c r="K13" s="7" t="str">
        <f>HYPERLINK("https://website.cs.vt.edu/academic/undergraduate.html","https://website.cs.vt.edu/academic/undergraduate.html")</f>
        <v>https://website.cs.vt.edu/academic/undergraduate.html</v>
      </c>
      <c r="L13" s="6" t="s">
        <v>140</v>
      </c>
      <c r="M13" s="6">
        <v>0.0</v>
      </c>
      <c r="N13" s="6">
        <v>1.0</v>
      </c>
      <c r="O13" s="6">
        <v>0.0</v>
      </c>
      <c r="P13" s="6">
        <v>0.0</v>
      </c>
      <c r="Q13" s="6">
        <v>1.0</v>
      </c>
      <c r="R13" s="6">
        <v>1.0</v>
      </c>
      <c r="S13" s="6">
        <v>0.0</v>
      </c>
      <c r="T13" s="6"/>
    </row>
    <row r="14">
      <c r="A14" s="4" t="s">
        <v>19</v>
      </c>
      <c r="B14" s="4" t="s">
        <v>39</v>
      </c>
      <c r="C14" s="4" t="s">
        <v>141</v>
      </c>
      <c r="D14" s="4" t="s">
        <v>45</v>
      </c>
      <c r="E14" s="4">
        <v>2.0</v>
      </c>
      <c r="F14" s="4" t="s">
        <v>90</v>
      </c>
      <c r="G14" s="4" t="s">
        <v>142</v>
      </c>
      <c r="H14" s="4" t="s">
        <v>143</v>
      </c>
      <c r="I14" s="4" t="s">
        <v>144</v>
      </c>
      <c r="J14" s="4" t="s">
        <v>145</v>
      </c>
      <c r="K14" s="5" t="str">
        <f>HYPERLINK("https://website.cs.vt.edu/academic/graduate/future-grads.html","https://website.cs.vt.edu/academic/graduate/future-grads.html")</f>
        <v>https://website.cs.vt.edu/academic/graduate/future-grads.html</v>
      </c>
      <c r="L14" s="4" t="s">
        <v>146</v>
      </c>
      <c r="M14" s="4">
        <v>1.0</v>
      </c>
      <c r="N14" s="4">
        <v>1.0</v>
      </c>
      <c r="O14" s="4">
        <v>0.0</v>
      </c>
      <c r="P14" s="4">
        <v>0.0</v>
      </c>
      <c r="Q14" s="4">
        <v>0.0</v>
      </c>
      <c r="R14" s="4">
        <v>2.0</v>
      </c>
      <c r="S14" s="4">
        <v>0.0</v>
      </c>
      <c r="T14" s="4"/>
    </row>
    <row r="15">
      <c r="A15" s="6" t="s">
        <v>19</v>
      </c>
      <c r="B15" s="6" t="s">
        <v>45</v>
      </c>
      <c r="C15" s="6" t="s">
        <v>147</v>
      </c>
      <c r="D15" s="6" t="s">
        <v>55</v>
      </c>
      <c r="E15" s="6">
        <v>3.0</v>
      </c>
      <c r="F15" s="6" t="s">
        <v>90</v>
      </c>
      <c r="G15" s="6" t="s">
        <v>148</v>
      </c>
      <c r="H15" s="6" t="s">
        <v>149</v>
      </c>
      <c r="I15" s="6" t="s">
        <v>150</v>
      </c>
      <c r="J15" s="6" t="s">
        <v>151</v>
      </c>
      <c r="K15" s="7" t="str">
        <f>HYPERLINK("https://website.cs.vt.edu/academic/graduate/future-grads/ApplicationDeadlines.html","https://website.cs.vt.edu/academic/graduate/future-grads/ApplicationDeadlines.html")</f>
        <v>https://website.cs.vt.edu/academic/graduate/future-grads/ApplicationDeadlines.html</v>
      </c>
      <c r="L15" s="6" t="s">
        <v>152</v>
      </c>
      <c r="M15" s="6">
        <v>1.0</v>
      </c>
      <c r="N15" s="6">
        <v>2.0</v>
      </c>
      <c r="O15" s="6">
        <v>0.0</v>
      </c>
      <c r="P15" s="6">
        <v>2.0</v>
      </c>
      <c r="Q15" s="6">
        <v>1.0</v>
      </c>
      <c r="R15" s="6">
        <v>2.0</v>
      </c>
      <c r="S15" s="6">
        <v>0.0</v>
      </c>
      <c r="T15" s="6"/>
    </row>
    <row r="16">
      <c r="A16" s="4" t="s">
        <v>19</v>
      </c>
      <c r="B16" s="4" t="s">
        <v>45</v>
      </c>
      <c r="C16" s="4" t="s">
        <v>147</v>
      </c>
      <c r="D16" s="4" t="s">
        <v>55</v>
      </c>
      <c r="E16" s="4">
        <v>3.0</v>
      </c>
      <c r="F16" s="4" t="s">
        <v>90</v>
      </c>
      <c r="G16" s="4" t="s">
        <v>153</v>
      </c>
      <c r="H16" s="4" t="s">
        <v>154</v>
      </c>
      <c r="I16" s="4" t="s">
        <v>155</v>
      </c>
      <c r="J16" s="4" t="s">
        <v>156</v>
      </c>
      <c r="K16" s="5" t="str">
        <f>HYPERLINK("https://website.cs.vt.edu/academic/graduate/future-grads/BSMS.html","https://website.cs.vt.edu/academic/graduate/future-grads/BSMS.html")</f>
        <v>https://website.cs.vt.edu/academic/graduate/future-grads/BSMS.html</v>
      </c>
      <c r="L16" s="4" t="s">
        <v>157</v>
      </c>
      <c r="M16" s="4">
        <v>2.0</v>
      </c>
      <c r="N16" s="4">
        <v>1.0</v>
      </c>
      <c r="O16" s="4">
        <v>2.0</v>
      </c>
      <c r="P16" s="4">
        <v>4.0</v>
      </c>
      <c r="Q16" s="4">
        <v>1.0</v>
      </c>
      <c r="R16" s="4">
        <v>2.0</v>
      </c>
      <c r="S16" s="4">
        <v>0.0</v>
      </c>
      <c r="T16" s="4"/>
    </row>
    <row r="17">
      <c r="A17" s="6" t="s">
        <v>19</v>
      </c>
      <c r="B17" s="6" t="s">
        <v>45</v>
      </c>
      <c r="C17" s="6" t="s">
        <v>147</v>
      </c>
      <c r="D17" s="6" t="s">
        <v>55</v>
      </c>
      <c r="E17" s="6">
        <v>3.0</v>
      </c>
      <c r="F17" s="6" t="s">
        <v>90</v>
      </c>
      <c r="G17" s="6" t="s">
        <v>158</v>
      </c>
      <c r="H17" s="6" t="s">
        <v>159</v>
      </c>
      <c r="I17" s="6" t="s">
        <v>160</v>
      </c>
      <c r="J17" s="6" t="s">
        <v>161</v>
      </c>
      <c r="K17" s="7" t="str">
        <f>HYPERLINK("https://website.cs.vt.edu/academic/graduate/future-grads/doctorate.html","https://website.cs.vt.edu/academic/graduate/future-grads/doctorate.html")</f>
        <v>https://website.cs.vt.edu/academic/graduate/future-grads/doctorate.html</v>
      </c>
      <c r="L17" s="6" t="s">
        <v>162</v>
      </c>
      <c r="M17" s="6">
        <v>1.0</v>
      </c>
      <c r="N17" s="6">
        <v>0.0</v>
      </c>
      <c r="O17" s="6">
        <v>1.0</v>
      </c>
      <c r="P17" s="6">
        <v>0.0</v>
      </c>
      <c r="Q17" s="6">
        <v>1.0</v>
      </c>
      <c r="R17" s="6">
        <v>2.0</v>
      </c>
      <c r="S17" s="6">
        <v>0.0</v>
      </c>
      <c r="T17" s="6"/>
    </row>
    <row r="18">
      <c r="A18" s="4" t="s">
        <v>19</v>
      </c>
      <c r="B18" s="4" t="s">
        <v>45</v>
      </c>
      <c r="C18" s="4" t="s">
        <v>147</v>
      </c>
      <c r="D18" s="4" t="s">
        <v>55</v>
      </c>
      <c r="E18" s="4">
        <v>3.0</v>
      </c>
      <c r="F18" s="4" t="s">
        <v>90</v>
      </c>
      <c r="G18" s="4" t="s">
        <v>163</v>
      </c>
      <c r="H18" s="4" t="s">
        <v>164</v>
      </c>
      <c r="I18" s="4" t="s">
        <v>165</v>
      </c>
      <c r="J18" s="4" t="s">
        <v>166</v>
      </c>
      <c r="K18" s="5" t="str">
        <f>HYPERLINK("https://website.cs.vt.edu/academic/graduate/future-grads/Funding.html","https://website.cs.vt.edu/academic/graduate/future-grads/Funding.html")</f>
        <v>https://website.cs.vt.edu/academic/graduate/future-grads/Funding.html</v>
      </c>
      <c r="L18" s="4" t="s">
        <v>167</v>
      </c>
      <c r="M18" s="4">
        <v>1.0</v>
      </c>
      <c r="N18" s="4">
        <v>1.0</v>
      </c>
      <c r="O18" s="4">
        <v>4.0</v>
      </c>
      <c r="P18" s="4">
        <v>1.0</v>
      </c>
      <c r="Q18" s="4">
        <v>1.0</v>
      </c>
      <c r="R18" s="4">
        <v>2.0</v>
      </c>
      <c r="S18" s="4">
        <v>0.0</v>
      </c>
      <c r="T18" s="4"/>
    </row>
    <row r="19">
      <c r="A19" s="6" t="s">
        <v>19</v>
      </c>
      <c r="B19" s="6" t="s">
        <v>45</v>
      </c>
      <c r="C19" s="6" t="s">
        <v>147</v>
      </c>
      <c r="D19" s="6" t="s">
        <v>55</v>
      </c>
      <c r="E19" s="6">
        <v>3.0</v>
      </c>
      <c r="F19" s="6" t="s">
        <v>90</v>
      </c>
      <c r="G19" s="6" t="s">
        <v>168</v>
      </c>
      <c r="H19" s="6" t="s">
        <v>169</v>
      </c>
      <c r="I19" s="6" t="s">
        <v>170</v>
      </c>
      <c r="J19" s="6" t="s">
        <v>171</v>
      </c>
      <c r="K19" s="7" t="str">
        <f>HYPERLINK("https://website.cs.vt.edu/academic/graduate/future-grads/MENG.html","https://website.cs.vt.edu/academic/graduate/future-grads/MENG.html")</f>
        <v>https://website.cs.vt.edu/academic/graduate/future-grads/MENG.html</v>
      </c>
      <c r="L19" s="6" t="s">
        <v>172</v>
      </c>
      <c r="M19" s="6">
        <v>1.0</v>
      </c>
      <c r="N19" s="6">
        <v>1.0</v>
      </c>
      <c r="O19" s="6">
        <v>0.0</v>
      </c>
      <c r="P19" s="6">
        <v>1.0</v>
      </c>
      <c r="Q19" s="6">
        <v>1.0</v>
      </c>
      <c r="R19" s="6">
        <v>2.0</v>
      </c>
      <c r="S19" s="6">
        <v>0.0</v>
      </c>
      <c r="T19" s="6"/>
    </row>
    <row r="20">
      <c r="A20" s="4" t="s">
        <v>19</v>
      </c>
      <c r="B20" s="4" t="s">
        <v>45</v>
      </c>
      <c r="C20" s="4" t="s">
        <v>147</v>
      </c>
      <c r="D20" s="4" t="s">
        <v>55</v>
      </c>
      <c r="E20" s="4">
        <v>3.0</v>
      </c>
      <c r="F20" s="4" t="s">
        <v>90</v>
      </c>
      <c r="G20" s="4" t="s">
        <v>173</v>
      </c>
      <c r="H20" s="4" t="s">
        <v>174</v>
      </c>
      <c r="I20" s="4" t="s">
        <v>175</v>
      </c>
      <c r="J20" s="4" t="s">
        <v>176</v>
      </c>
      <c r="K20" s="5" t="str">
        <f>HYPERLINK("https://website.cs.vt.edu/academic/graduate/future-grads/MSThesis.html","https://website.cs.vt.edu/academic/graduate/future-grads/MSThesis.html")</f>
        <v>https://website.cs.vt.edu/academic/graduate/future-grads/MSThesis.html</v>
      </c>
      <c r="L20" s="4" t="s">
        <v>177</v>
      </c>
      <c r="M20" s="4">
        <v>1.0</v>
      </c>
      <c r="N20" s="4">
        <v>0.0</v>
      </c>
      <c r="O20" s="4">
        <v>1.0</v>
      </c>
      <c r="P20" s="4">
        <v>0.0</v>
      </c>
      <c r="Q20" s="4">
        <v>1.0</v>
      </c>
      <c r="R20" s="4">
        <v>2.0</v>
      </c>
      <c r="S20" s="4">
        <v>0.0</v>
      </c>
      <c r="T20" s="4"/>
    </row>
    <row r="21" ht="15.75" customHeight="1">
      <c r="A21" s="6" t="s">
        <v>19</v>
      </c>
      <c r="B21" s="6" t="s">
        <v>39</v>
      </c>
      <c r="C21" s="6" t="s">
        <v>178</v>
      </c>
      <c r="D21" s="6" t="s">
        <v>46</v>
      </c>
      <c r="E21" s="6">
        <v>2.0</v>
      </c>
      <c r="F21" s="6" t="s">
        <v>90</v>
      </c>
      <c r="G21" s="6" t="s">
        <v>179</v>
      </c>
      <c r="H21" s="6" t="s">
        <v>180</v>
      </c>
      <c r="I21" s="6" t="s">
        <v>181</v>
      </c>
      <c r="J21" s="6" t="s">
        <v>145</v>
      </c>
      <c r="K21" s="7" t="str">
        <f>HYPERLINK("https://website.cs.vt.edu/academic/undergraduate/future-undergrads.html","https://website.cs.vt.edu/academic/undergraduate/future-undergrads.html")</f>
        <v>https://website.cs.vt.edu/academic/undergraduate/future-undergrads.html</v>
      </c>
      <c r="L21" s="6" t="s">
        <v>182</v>
      </c>
      <c r="M21" s="6">
        <v>0.0</v>
      </c>
      <c r="N21" s="6">
        <v>2.0</v>
      </c>
      <c r="O21" s="6">
        <v>1.0</v>
      </c>
      <c r="P21" s="6">
        <v>2.0</v>
      </c>
      <c r="Q21" s="6">
        <v>0.0</v>
      </c>
      <c r="R21" s="6">
        <v>1.0</v>
      </c>
      <c r="S21" s="6">
        <v>0.0</v>
      </c>
      <c r="T21" s="6"/>
    </row>
    <row r="22" ht="15.75" customHeight="1">
      <c r="A22" s="4" t="s">
        <v>19</v>
      </c>
      <c r="B22" s="4" t="s">
        <v>46</v>
      </c>
      <c r="C22" s="4" t="s">
        <v>183</v>
      </c>
      <c r="D22" s="4" t="s">
        <v>56</v>
      </c>
      <c r="E22" s="4">
        <v>3.0</v>
      </c>
      <c r="F22" s="4" t="s">
        <v>90</v>
      </c>
      <c r="G22" s="4" t="s">
        <v>184</v>
      </c>
      <c r="H22" s="4" t="s">
        <v>185</v>
      </c>
      <c r="I22" s="4" t="s">
        <v>186</v>
      </c>
      <c r="J22" s="4" t="s">
        <v>187</v>
      </c>
      <c r="K22" s="5" t="str">
        <f>HYPERLINK("https://website.cs.vt.edu/academic/undergraduate/future-undergrads/ai-minor.html","https://website.cs.vt.edu/academic/undergraduate/future-undergrads/ai-minor.html")</f>
        <v>https://website.cs.vt.edu/academic/undergraduate/future-undergrads/ai-minor.html</v>
      </c>
      <c r="L22" s="4" t="s">
        <v>188</v>
      </c>
      <c r="M22" s="4">
        <v>0.0</v>
      </c>
      <c r="N22" s="4">
        <v>0.0</v>
      </c>
      <c r="O22" s="4">
        <v>0.0</v>
      </c>
      <c r="P22" s="4">
        <v>1.0</v>
      </c>
      <c r="Q22" s="4">
        <v>2.0</v>
      </c>
      <c r="R22" s="4">
        <v>1.0</v>
      </c>
      <c r="S22" s="4">
        <v>0.0</v>
      </c>
      <c r="T22" s="4"/>
    </row>
    <row r="23" ht="15.75" customHeight="1">
      <c r="A23" s="6" t="s">
        <v>19</v>
      </c>
      <c r="B23" s="6" t="s">
        <v>46</v>
      </c>
      <c r="C23" s="6" t="s">
        <v>183</v>
      </c>
      <c r="D23" s="6" t="s">
        <v>56</v>
      </c>
      <c r="E23" s="6">
        <v>3.0</v>
      </c>
      <c r="F23" s="6" t="s">
        <v>90</v>
      </c>
      <c r="G23" s="6" t="s">
        <v>153</v>
      </c>
      <c r="H23" s="6" t="s">
        <v>154</v>
      </c>
      <c r="I23" s="6" t="s">
        <v>189</v>
      </c>
      <c r="J23" s="6" t="s">
        <v>156</v>
      </c>
      <c r="K23" s="7" t="str">
        <f>HYPERLINK("https://website.cs.vt.edu/academic/undergraduate/future-undergrads/BSMS.html","https://website.cs.vt.edu/academic/undergraduate/future-undergrads/BSMS.html")</f>
        <v>https://website.cs.vt.edu/academic/undergraduate/future-undergrads/BSMS.html</v>
      </c>
      <c r="L23" s="6" t="s">
        <v>190</v>
      </c>
      <c r="M23" s="6">
        <v>2.0</v>
      </c>
      <c r="N23" s="6">
        <v>2.0</v>
      </c>
      <c r="O23" s="6">
        <v>3.0</v>
      </c>
      <c r="P23" s="6">
        <v>4.0</v>
      </c>
      <c r="Q23" s="6">
        <v>1.0</v>
      </c>
      <c r="R23" s="6">
        <v>2.0</v>
      </c>
      <c r="S23" s="6">
        <v>0.0</v>
      </c>
      <c r="T23" s="6"/>
    </row>
    <row r="24" ht="15.75" customHeight="1">
      <c r="A24" s="4" t="s">
        <v>19</v>
      </c>
      <c r="B24" s="4" t="s">
        <v>46</v>
      </c>
      <c r="C24" s="4" t="s">
        <v>183</v>
      </c>
      <c r="D24" s="4" t="s">
        <v>56</v>
      </c>
      <c r="E24" s="4">
        <v>3.0</v>
      </c>
      <c r="F24" s="4" t="s">
        <v>90</v>
      </c>
      <c r="G24" s="4" t="s">
        <v>191</v>
      </c>
      <c r="H24" s="4" t="s">
        <v>192</v>
      </c>
      <c r="I24" s="4" t="s">
        <v>193</v>
      </c>
      <c r="J24" s="4" t="s">
        <v>194</v>
      </c>
      <c r="K24" s="5" t="str">
        <f>HYPERLINK("https://website.cs.vt.edu/academic/undergraduate/future-undergrads/captstone-courses.html","https://website.cs.vt.edu/academic/undergraduate/future-undergrads/captstone-courses.html")</f>
        <v>https://website.cs.vt.edu/academic/undergraduate/future-undergrads/captstone-courses.html</v>
      </c>
      <c r="L24" s="4" t="s">
        <v>195</v>
      </c>
      <c r="M24" s="4">
        <v>1.0</v>
      </c>
      <c r="N24" s="4">
        <v>1.0</v>
      </c>
      <c r="O24" s="4">
        <v>0.0</v>
      </c>
      <c r="P24" s="4">
        <v>1.0</v>
      </c>
      <c r="Q24" s="4">
        <v>1.0</v>
      </c>
      <c r="R24" s="4">
        <v>1.0</v>
      </c>
      <c r="S24" s="4">
        <v>0.0</v>
      </c>
      <c r="T24" s="4"/>
    </row>
    <row r="25" ht="15.75" customHeight="1">
      <c r="A25" s="6" t="s">
        <v>19</v>
      </c>
      <c r="B25" s="6" t="s">
        <v>46</v>
      </c>
      <c r="C25" s="6" t="s">
        <v>183</v>
      </c>
      <c r="D25" s="6" t="s">
        <v>56</v>
      </c>
      <c r="E25" s="6">
        <v>3.0</v>
      </c>
      <c r="F25" s="6" t="s">
        <v>90</v>
      </c>
      <c r="G25" s="6" t="s">
        <v>196</v>
      </c>
      <c r="H25" s="6" t="s">
        <v>197</v>
      </c>
      <c r="I25" s="6" t="s">
        <v>198</v>
      </c>
      <c r="J25" s="6" t="s">
        <v>199</v>
      </c>
      <c r="K25" s="7" t="str">
        <f>HYPERLINK("https://website.cs.vt.edu/academic/undergraduate/future-undergrads/cs-dcc-sc-major-checksheets-and-roadmaps.html","https://website.cs.vt.edu/academic/undergraduate/future-undergrads/cs-dcc-sc-major-checksheets-and-roadmaps.html")</f>
        <v>https://website.cs.vt.edu/academic/undergraduate/future-undergrads/cs-dcc-sc-major-checksheets-and-roadmaps.html</v>
      </c>
      <c r="L25" s="6" t="s">
        <v>200</v>
      </c>
      <c r="M25" s="6">
        <v>1.0</v>
      </c>
      <c r="N25" s="6">
        <v>1.0</v>
      </c>
      <c r="O25" s="6">
        <v>0.0</v>
      </c>
      <c r="P25" s="6">
        <v>2.0</v>
      </c>
      <c r="Q25" s="6">
        <v>2.0</v>
      </c>
      <c r="R25" s="6">
        <v>1.0</v>
      </c>
      <c r="S25" s="6">
        <v>0.0</v>
      </c>
      <c r="T25" s="6"/>
    </row>
    <row r="26" ht="15.75" customHeight="1">
      <c r="A26" s="4" t="s">
        <v>19</v>
      </c>
      <c r="B26" s="4" t="s">
        <v>46</v>
      </c>
      <c r="C26" s="4" t="s">
        <v>183</v>
      </c>
      <c r="D26" s="4" t="s">
        <v>56</v>
      </c>
      <c r="E26" s="4">
        <v>3.0</v>
      </c>
      <c r="F26" s="4" t="s">
        <v>90</v>
      </c>
      <c r="G26" s="4" t="s">
        <v>201</v>
      </c>
      <c r="H26" s="4" t="s">
        <v>202</v>
      </c>
      <c r="I26" s="4" t="s">
        <v>203</v>
      </c>
      <c r="J26" s="4" t="s">
        <v>204</v>
      </c>
      <c r="K26" s="5" t="str">
        <f>HYPERLINK("https://website.cs.vt.edu/academic/undergraduate/future-undergrads/experiential-learning.html","https://website.cs.vt.edu/academic/undergraduate/future-undergrads/experiential-learning.html")</f>
        <v>https://website.cs.vt.edu/academic/undergraduate/future-undergrads/experiential-learning.html</v>
      </c>
      <c r="L26" s="4" t="s">
        <v>205</v>
      </c>
      <c r="M26" s="4">
        <v>2.0</v>
      </c>
      <c r="N26" s="4">
        <v>1.0</v>
      </c>
      <c r="O26" s="4">
        <v>4.0</v>
      </c>
      <c r="P26" s="4">
        <v>1.0</v>
      </c>
      <c r="Q26" s="4">
        <v>1.0</v>
      </c>
      <c r="R26" s="4">
        <v>1.0</v>
      </c>
      <c r="S26" s="4">
        <v>0.0</v>
      </c>
      <c r="T26" s="4"/>
    </row>
    <row r="27" ht="15.75" customHeight="1">
      <c r="A27" s="6" t="s">
        <v>19</v>
      </c>
      <c r="B27" s="6" t="s">
        <v>46</v>
      </c>
      <c r="C27" s="6" t="s">
        <v>183</v>
      </c>
      <c r="D27" s="6" t="s">
        <v>56</v>
      </c>
      <c r="E27" s="6">
        <v>3.0</v>
      </c>
      <c r="F27" s="6" t="s">
        <v>90</v>
      </c>
      <c r="G27" s="6" t="s">
        <v>206</v>
      </c>
      <c r="H27" s="6" t="s">
        <v>207</v>
      </c>
      <c r="I27" s="6" t="s">
        <v>208</v>
      </c>
      <c r="J27" s="6" t="s">
        <v>209</v>
      </c>
      <c r="K27" s="7" t="str">
        <f>HYPERLINK("https://website.cs.vt.edu/academic/undergraduate/future-undergrads/StudentServices.html","https://website.cs.vt.edu/academic/undergraduate/future-undergrads/StudentServices.html")</f>
        <v>https://website.cs.vt.edu/academic/undergraduate/future-undergrads/StudentServices.html</v>
      </c>
      <c r="L27" s="6" t="s">
        <v>210</v>
      </c>
      <c r="M27" s="6">
        <v>1.0</v>
      </c>
      <c r="N27" s="6">
        <v>1.0</v>
      </c>
      <c r="O27" s="6">
        <v>13.0</v>
      </c>
      <c r="P27" s="6">
        <v>2.0</v>
      </c>
      <c r="Q27" s="6">
        <v>1.0</v>
      </c>
      <c r="R27" s="6">
        <v>1.0</v>
      </c>
      <c r="S27" s="6">
        <v>0.0</v>
      </c>
      <c r="T27" s="6"/>
    </row>
    <row r="28" ht="15.75" customHeight="1">
      <c r="A28" s="4" t="s">
        <v>19</v>
      </c>
      <c r="B28" s="4" t="s">
        <v>46</v>
      </c>
      <c r="C28" s="4" t="s">
        <v>183</v>
      </c>
      <c r="D28" s="4" t="s">
        <v>56</v>
      </c>
      <c r="E28" s="4">
        <v>3.0</v>
      </c>
      <c r="F28" s="4" t="s">
        <v>90</v>
      </c>
      <c r="G28" s="4" t="s">
        <v>211</v>
      </c>
      <c r="H28" s="4" t="s">
        <v>212</v>
      </c>
      <c r="I28" s="4" t="s">
        <v>213</v>
      </c>
      <c r="J28" s="4" t="s">
        <v>214</v>
      </c>
      <c r="K28" s="5" t="str">
        <f>HYPERLINK("https://website.cs.vt.edu/academic/undergraduate/future-undergrads/Undergradhandbook.html","https://website.cs.vt.edu/academic/undergraduate/future-undergrads/Undergradhandbook.html")</f>
        <v>https://website.cs.vt.edu/academic/undergraduate/future-undergrads/Undergradhandbook.html</v>
      </c>
      <c r="L28" s="4" t="s">
        <v>215</v>
      </c>
      <c r="M28" s="4">
        <v>2.0</v>
      </c>
      <c r="N28" s="4">
        <v>0.0</v>
      </c>
      <c r="O28" s="4">
        <v>30.0</v>
      </c>
      <c r="P28" s="4">
        <v>3.0</v>
      </c>
      <c r="Q28" s="4">
        <v>1.0</v>
      </c>
      <c r="R28" s="4">
        <v>6.0</v>
      </c>
      <c r="S28" s="4">
        <v>0.0</v>
      </c>
      <c r="T28" s="4"/>
    </row>
    <row r="29" ht="15.75" customHeight="1">
      <c r="A29" s="6" t="s">
        <v>21</v>
      </c>
      <c r="B29" s="6" t="s">
        <v>65</v>
      </c>
      <c r="C29" s="6" t="s">
        <v>216</v>
      </c>
      <c r="D29" s="6" t="s">
        <v>64</v>
      </c>
      <c r="E29" s="6">
        <v>5.0</v>
      </c>
      <c r="F29" s="6" t="s">
        <v>217</v>
      </c>
      <c r="G29" s="6" t="s">
        <v>218</v>
      </c>
      <c r="H29" s="6" t="s">
        <v>218</v>
      </c>
      <c r="I29" s="6" t="s">
        <v>219</v>
      </c>
      <c r="J29" s="6" t="s">
        <v>220</v>
      </c>
      <c r="K29" s="7" t="str">
        <f>HYPERLINK("https://website.cs.vt.edu/content/website_cs_vt_edu/en/tags.html/website_cs_vt_edu:computational-biology-and-bioinformatics","https://website.cs.vt.edu/content/website_cs_vt_edu/en/tags.html/website_cs_vt_edu:computational-biology-and-bioinformatics")</f>
        <v>https://website.cs.vt.edu/content/website_cs_vt_edu/en/tags.html/website_cs_vt_edu:computational-biology-and-bioinformatics</v>
      </c>
      <c r="L29" s="6" t="s">
        <v>221</v>
      </c>
      <c r="M29" s="6">
        <v>1.0</v>
      </c>
      <c r="N29" s="6">
        <v>1.0</v>
      </c>
      <c r="O29" s="6">
        <v>1.0</v>
      </c>
      <c r="P29" s="6">
        <v>0.0</v>
      </c>
      <c r="Q29" s="6">
        <v>1.0</v>
      </c>
      <c r="R29" s="6">
        <v>1.0</v>
      </c>
      <c r="S29" s="6">
        <v>0.0</v>
      </c>
      <c r="T29" s="6"/>
    </row>
    <row r="30" ht="15.75" customHeight="1">
      <c r="A30" s="4" t="s">
        <v>21</v>
      </c>
      <c r="B30" s="4" t="s">
        <v>65</v>
      </c>
      <c r="C30" s="4" t="s">
        <v>222</v>
      </c>
      <c r="D30" s="4" t="s">
        <v>66</v>
      </c>
      <c r="E30" s="4">
        <v>5.0</v>
      </c>
      <c r="F30" s="4" t="s">
        <v>217</v>
      </c>
      <c r="G30" s="4" t="s">
        <v>223</v>
      </c>
      <c r="H30" s="4" t="s">
        <v>223</v>
      </c>
      <c r="I30" s="4" t="s">
        <v>224</v>
      </c>
      <c r="J30" s="4" t="s">
        <v>220</v>
      </c>
      <c r="K30" s="5" t="str">
        <f>HYPERLINK("https://website.cs.vt.edu/content/website_cs_vt_edu/en/tags.html/website_cs_vt_edu:digital-education","https://website.cs.vt.edu/content/website_cs_vt_edu/en/tags.html/website_cs_vt_edu:digital-education")</f>
        <v>https://website.cs.vt.edu/content/website_cs_vt_edu/en/tags.html/website_cs_vt_edu:digital-education</v>
      </c>
      <c r="L30" s="4" t="s">
        <v>225</v>
      </c>
      <c r="M30" s="4">
        <v>1.0</v>
      </c>
      <c r="N30" s="4">
        <v>1.0</v>
      </c>
      <c r="O30" s="4">
        <v>1.0</v>
      </c>
      <c r="P30" s="4">
        <v>0.0</v>
      </c>
      <c r="Q30" s="4">
        <v>1.0</v>
      </c>
      <c r="R30" s="4">
        <v>1.0</v>
      </c>
      <c r="S30" s="4">
        <v>0.0</v>
      </c>
      <c r="T30" s="4"/>
    </row>
    <row r="31" ht="15.75" customHeight="1">
      <c r="A31" s="6" t="s">
        <v>21</v>
      </c>
      <c r="B31" s="6" t="s">
        <v>65</v>
      </c>
      <c r="C31" s="6" t="s">
        <v>226</v>
      </c>
      <c r="D31" s="6" t="s">
        <v>67</v>
      </c>
      <c r="E31" s="6">
        <v>5.0</v>
      </c>
      <c r="F31" s="6" t="s">
        <v>217</v>
      </c>
      <c r="G31" s="6" t="s">
        <v>227</v>
      </c>
      <c r="H31" s="6" t="s">
        <v>227</v>
      </c>
      <c r="I31" s="6" t="s">
        <v>228</v>
      </c>
      <c r="J31" s="6" t="s">
        <v>220</v>
      </c>
      <c r="K31" s="7" t="str">
        <f>HYPERLINK("https://website.cs.vt.edu/content/website_cs_vt_edu/en/tags.html/website_cs_vt_edu:grantline","https://website.cs.vt.edu/content/website_cs_vt_edu/en/tags.html/website_cs_vt_edu:grantline")</f>
        <v>https://website.cs.vt.edu/content/website_cs_vt_edu/en/tags.html/website_cs_vt_edu:grantline</v>
      </c>
      <c r="L31" s="6" t="s">
        <v>229</v>
      </c>
      <c r="M31" s="6">
        <v>1.0</v>
      </c>
      <c r="N31" s="6">
        <v>1.0</v>
      </c>
      <c r="O31" s="6">
        <v>1.0</v>
      </c>
      <c r="P31" s="6">
        <v>0.0</v>
      </c>
      <c r="Q31" s="6">
        <v>1.0</v>
      </c>
      <c r="R31" s="6">
        <v>1.0</v>
      </c>
      <c r="S31" s="6">
        <v>0.0</v>
      </c>
      <c r="T31" s="6"/>
    </row>
    <row r="32" ht="15.75" customHeight="1">
      <c r="A32" s="4" t="s">
        <v>21</v>
      </c>
      <c r="B32" s="4" t="s">
        <v>65</v>
      </c>
      <c r="C32" s="4" t="s">
        <v>230</v>
      </c>
      <c r="D32" s="4" t="s">
        <v>68</v>
      </c>
      <c r="E32" s="4">
        <v>5.0</v>
      </c>
      <c r="F32" s="4" t="s">
        <v>217</v>
      </c>
      <c r="G32" s="4" t="s">
        <v>231</v>
      </c>
      <c r="H32" s="4" t="s">
        <v>231</v>
      </c>
      <c r="I32" s="4" t="s">
        <v>232</v>
      </c>
      <c r="J32" s="4" t="s">
        <v>220</v>
      </c>
      <c r="K32" s="5" t="str">
        <f>HYPERLINK("https://website.cs.vt.edu/content/website_cs_vt_edu/en/tags.html/website_cs_vt_edu:high-performance-computing-computational-science","https://website.cs.vt.edu/content/website_cs_vt_edu/en/tags.html/website_cs_vt_edu:high-performance-computing-computational-science")</f>
        <v>https://website.cs.vt.edu/content/website_cs_vt_edu/en/tags.html/website_cs_vt_edu:high-performance-computing-computational-science</v>
      </c>
      <c r="L32" s="4" t="s">
        <v>233</v>
      </c>
      <c r="M32" s="4">
        <v>1.0</v>
      </c>
      <c r="N32" s="4">
        <v>1.0</v>
      </c>
      <c r="O32" s="4">
        <v>1.0</v>
      </c>
      <c r="P32" s="4">
        <v>0.0</v>
      </c>
      <c r="Q32" s="4">
        <v>1.0</v>
      </c>
      <c r="R32" s="4">
        <v>1.0</v>
      </c>
      <c r="S32" s="4">
        <v>0.0</v>
      </c>
      <c r="T32" s="4"/>
    </row>
    <row r="33" ht="15.75" customHeight="1">
      <c r="A33" s="6" t="s">
        <v>21</v>
      </c>
      <c r="B33" s="6" t="s">
        <v>65</v>
      </c>
      <c r="C33" s="6" t="s">
        <v>234</v>
      </c>
      <c r="D33" s="6" t="s">
        <v>69</v>
      </c>
      <c r="E33" s="6">
        <v>5.0</v>
      </c>
      <c r="F33" s="6" t="s">
        <v>217</v>
      </c>
      <c r="G33" s="6" t="s">
        <v>235</v>
      </c>
      <c r="H33" s="6" t="s">
        <v>235</v>
      </c>
      <c r="I33" s="6" t="s">
        <v>236</v>
      </c>
      <c r="J33" s="6" t="s">
        <v>220</v>
      </c>
      <c r="K33" s="7" t="str">
        <f>HYPERLINK("https://website.cs.vt.edu/content/website_cs_vt_edu/en/tags.html/website_cs_vt_edu:Human-Computer-Interaction","https://website.cs.vt.edu/content/website_cs_vt_edu/en/tags.html/website_cs_vt_edu:Human-Computer-Interaction")</f>
        <v>https://website.cs.vt.edu/content/website_cs_vt_edu/en/tags.html/website_cs_vt_edu:Human-Computer-Interaction</v>
      </c>
      <c r="L33" s="6" t="s">
        <v>237</v>
      </c>
      <c r="M33" s="6">
        <v>1.0</v>
      </c>
      <c r="N33" s="6">
        <v>1.0</v>
      </c>
      <c r="O33" s="6">
        <v>1.0</v>
      </c>
      <c r="P33" s="6">
        <v>0.0</v>
      </c>
      <c r="Q33" s="6">
        <v>1.0</v>
      </c>
      <c r="R33" s="6">
        <v>1.0</v>
      </c>
      <c r="S33" s="6">
        <v>0.0</v>
      </c>
      <c r="T33" s="6"/>
    </row>
    <row r="34" ht="15.75" customHeight="1">
      <c r="A34" s="4" t="s">
        <v>21</v>
      </c>
      <c r="B34" s="4" t="s">
        <v>65</v>
      </c>
      <c r="C34" s="4" t="s">
        <v>238</v>
      </c>
      <c r="D34" s="4" t="s">
        <v>70</v>
      </c>
      <c r="E34" s="4">
        <v>5.0</v>
      </c>
      <c r="F34" s="4" t="s">
        <v>217</v>
      </c>
      <c r="G34" s="4" t="s">
        <v>239</v>
      </c>
      <c r="H34" s="4" t="s">
        <v>239</v>
      </c>
      <c r="I34" s="4" t="s">
        <v>240</v>
      </c>
      <c r="J34" s="4" t="s">
        <v>220</v>
      </c>
      <c r="K34" s="5" t="str">
        <f>HYPERLINK("https://website.cs.vt.edu/content/website_cs_vt_edu/en/tags.html/website_cs_vt_edu:pandemic-prediction-and-prevention","https://website.cs.vt.edu/content/website_cs_vt_edu/en/tags.html/website_cs_vt_edu:pandemic-prediction-and-prevention")</f>
        <v>https://website.cs.vt.edu/content/website_cs_vt_edu/en/tags.html/website_cs_vt_edu:pandemic-prediction-and-prevention</v>
      </c>
      <c r="L34" s="4" t="s">
        <v>241</v>
      </c>
      <c r="M34" s="4">
        <v>1.0</v>
      </c>
      <c r="N34" s="4">
        <v>1.0</v>
      </c>
      <c r="O34" s="4">
        <v>1.0</v>
      </c>
      <c r="P34" s="4">
        <v>0.0</v>
      </c>
      <c r="Q34" s="4">
        <v>1.0</v>
      </c>
      <c r="R34" s="4">
        <v>1.0</v>
      </c>
      <c r="S34" s="4">
        <v>0.0</v>
      </c>
      <c r="T34" s="4"/>
    </row>
    <row r="35" ht="15.75" customHeight="1">
      <c r="A35" s="6" t="s">
        <v>21</v>
      </c>
      <c r="B35" s="6" t="s">
        <v>65</v>
      </c>
      <c r="C35" s="6" t="s">
        <v>242</v>
      </c>
      <c r="D35" s="6" t="s">
        <v>71</v>
      </c>
      <c r="E35" s="6">
        <v>5.0</v>
      </c>
      <c r="F35" s="6" t="s">
        <v>217</v>
      </c>
      <c r="G35" s="6" t="s">
        <v>243</v>
      </c>
      <c r="H35" s="6" t="s">
        <v>243</v>
      </c>
      <c r="I35" s="6" t="s">
        <v>244</v>
      </c>
      <c r="J35" s="6" t="s">
        <v>220</v>
      </c>
      <c r="K35" s="7" t="str">
        <f>HYPERLINK("https://website.cs.vt.edu/content/website_cs_vt_edu/en/tags.html/website_cs_vt_edu:security","https://website.cs.vt.edu/content/website_cs_vt_edu/en/tags.html/website_cs_vt_edu:security")</f>
        <v>https://website.cs.vt.edu/content/website_cs_vt_edu/en/tags.html/website_cs_vt_edu:security</v>
      </c>
      <c r="L35" s="6" t="s">
        <v>245</v>
      </c>
      <c r="M35" s="6">
        <v>1.0</v>
      </c>
      <c r="N35" s="6">
        <v>1.0</v>
      </c>
      <c r="O35" s="6">
        <v>1.0</v>
      </c>
      <c r="P35" s="6">
        <v>0.0</v>
      </c>
      <c r="Q35" s="6">
        <v>1.0</v>
      </c>
      <c r="R35" s="6">
        <v>1.0</v>
      </c>
      <c r="S35" s="6">
        <v>0.0</v>
      </c>
      <c r="T35" s="6"/>
    </row>
    <row r="36" ht="15.75" customHeight="1">
      <c r="A36" s="4" t="s">
        <v>18</v>
      </c>
      <c r="B36" s="4" t="s">
        <v>37</v>
      </c>
      <c r="C36" s="4" t="s">
        <v>18</v>
      </c>
      <c r="D36" s="4" t="s">
        <v>40</v>
      </c>
      <c r="E36" s="4">
        <v>1.0</v>
      </c>
      <c r="F36" s="4" t="s">
        <v>90</v>
      </c>
      <c r="G36" s="4" t="s">
        <v>246</v>
      </c>
      <c r="H36" s="4" t="s">
        <v>247</v>
      </c>
      <c r="I36" s="4" t="s">
        <v>248</v>
      </c>
      <c r="J36" s="4" t="s">
        <v>249</v>
      </c>
      <c r="K36" s="5" t="str">
        <f>HYPERLINK("https://website.cs.vt.edu/engage/Alumni.html","https://website.cs.vt.edu/engage/Alumni.html")</f>
        <v>https://website.cs.vt.edu/engage/Alumni.html</v>
      </c>
      <c r="L36" s="4" t="s">
        <v>250</v>
      </c>
      <c r="M36" s="4">
        <v>1.0</v>
      </c>
      <c r="N36" s="4">
        <v>1.0</v>
      </c>
      <c r="O36" s="4">
        <v>1.0</v>
      </c>
      <c r="P36" s="4">
        <v>1.0</v>
      </c>
      <c r="Q36" s="4">
        <v>1.0</v>
      </c>
      <c r="R36" s="4">
        <v>3.0</v>
      </c>
      <c r="S36" s="4">
        <v>0.0</v>
      </c>
      <c r="T36" s="4"/>
    </row>
    <row r="37" ht="15.75" customHeight="1">
      <c r="A37" s="6" t="s">
        <v>18</v>
      </c>
      <c r="B37" s="6" t="s">
        <v>37</v>
      </c>
      <c r="C37" s="6" t="s">
        <v>18</v>
      </c>
      <c r="D37" s="6" t="s">
        <v>40</v>
      </c>
      <c r="E37" s="6">
        <v>1.0</v>
      </c>
      <c r="F37" s="6" t="s">
        <v>85</v>
      </c>
      <c r="G37" s="6" t="s">
        <v>251</v>
      </c>
      <c r="H37" s="6" t="s">
        <v>252</v>
      </c>
      <c r="I37" s="6" t="s">
        <v>253</v>
      </c>
      <c r="J37" s="6" t="s">
        <v>254</v>
      </c>
      <c r="K37" s="7" t="str">
        <f>HYPERLINK("https://website.cs.vt.edu/engage.html","https://website.cs.vt.edu/engage.html")</f>
        <v>https://website.cs.vt.edu/engage.html</v>
      </c>
      <c r="L37" s="6" t="s">
        <v>255</v>
      </c>
      <c r="M37" s="6">
        <v>0.0</v>
      </c>
      <c r="N37" s="6">
        <v>0.0</v>
      </c>
      <c r="O37" s="6">
        <v>1.0</v>
      </c>
      <c r="P37" s="6">
        <v>0.0</v>
      </c>
      <c r="Q37" s="6">
        <v>1.0</v>
      </c>
      <c r="R37" s="6">
        <v>1.0</v>
      </c>
      <c r="S37" s="6">
        <v>0.0</v>
      </c>
      <c r="T37" s="6"/>
    </row>
    <row r="38" ht="15.75" customHeight="1">
      <c r="A38" s="4" t="s">
        <v>18</v>
      </c>
      <c r="B38" s="4" t="s">
        <v>37</v>
      </c>
      <c r="C38" s="4" t="s">
        <v>18</v>
      </c>
      <c r="D38" s="4" t="s">
        <v>40</v>
      </c>
      <c r="E38" s="4">
        <v>1.0</v>
      </c>
      <c r="F38" s="4" t="s">
        <v>90</v>
      </c>
      <c r="G38" s="4" t="s">
        <v>256</v>
      </c>
      <c r="H38" s="4" t="s">
        <v>257</v>
      </c>
      <c r="I38" s="4" t="s">
        <v>258</v>
      </c>
      <c r="J38" s="4" t="s">
        <v>259</v>
      </c>
      <c r="K38" s="5" t="str">
        <f>HYPERLINK("https://website.cs.vt.edu/engage/entrepreneurship.html","https://website.cs.vt.edu/engage/entrepreneurship.html")</f>
        <v>https://website.cs.vt.edu/engage/entrepreneurship.html</v>
      </c>
      <c r="L38" s="4" t="s">
        <v>260</v>
      </c>
      <c r="M38" s="4">
        <v>1.0</v>
      </c>
      <c r="N38" s="4">
        <v>1.0</v>
      </c>
      <c r="O38" s="4">
        <v>1.0</v>
      </c>
      <c r="P38" s="4">
        <v>0.0</v>
      </c>
      <c r="Q38" s="4">
        <v>2.0</v>
      </c>
      <c r="R38" s="4">
        <v>1.0</v>
      </c>
      <c r="S38" s="4">
        <v>0.0</v>
      </c>
      <c r="T38" s="4"/>
    </row>
    <row r="39" ht="15.75" customHeight="1">
      <c r="A39" s="6" t="s">
        <v>18</v>
      </c>
      <c r="B39" s="6" t="s">
        <v>37</v>
      </c>
      <c r="C39" s="6" t="s">
        <v>18</v>
      </c>
      <c r="D39" s="6" t="s">
        <v>40</v>
      </c>
      <c r="E39" s="6">
        <v>1.0</v>
      </c>
      <c r="F39" s="6" t="s">
        <v>90</v>
      </c>
      <c r="G39" s="6" t="s">
        <v>261</v>
      </c>
      <c r="H39" s="6" t="s">
        <v>262</v>
      </c>
      <c r="I39" s="6" t="s">
        <v>263</v>
      </c>
      <c r="J39" s="6" t="s">
        <v>264</v>
      </c>
      <c r="K39" s="7" t="str">
        <f>HYPERLINK("https://website.cs.vt.edu/engage/Giving.html","https://website.cs.vt.edu/engage/Giving.html")</f>
        <v>https://website.cs.vt.edu/engage/Giving.html</v>
      </c>
      <c r="L39" s="6" t="s">
        <v>265</v>
      </c>
      <c r="M39" s="6">
        <v>1.0</v>
      </c>
      <c r="N39" s="6">
        <v>0.0</v>
      </c>
      <c r="O39" s="6">
        <v>1.0</v>
      </c>
      <c r="P39" s="6">
        <v>0.0</v>
      </c>
      <c r="Q39" s="6">
        <v>0.0</v>
      </c>
      <c r="R39" s="6">
        <v>3.0</v>
      </c>
      <c r="S39" s="6">
        <v>0.0</v>
      </c>
      <c r="T39" s="6"/>
    </row>
    <row r="40" ht="15.75" customHeight="1">
      <c r="A40" s="4" t="s">
        <v>18</v>
      </c>
      <c r="B40" s="4" t="s">
        <v>37</v>
      </c>
      <c r="C40" s="4" t="s">
        <v>18</v>
      </c>
      <c r="D40" s="4" t="s">
        <v>40</v>
      </c>
      <c r="E40" s="4">
        <v>1.0</v>
      </c>
      <c r="F40" s="4" t="s">
        <v>90</v>
      </c>
      <c r="G40" s="4" t="s">
        <v>266</v>
      </c>
      <c r="H40" s="4" t="s">
        <v>267</v>
      </c>
      <c r="I40" s="4" t="s">
        <v>268</v>
      </c>
      <c r="J40" s="4" t="s">
        <v>269</v>
      </c>
      <c r="K40" s="5" t="str">
        <f>HYPERLINK("https://website.cs.vt.edu/engage/industry.html","https://website.cs.vt.edu/engage/industry.html")</f>
        <v>https://website.cs.vt.edu/engage/industry.html</v>
      </c>
      <c r="L40" s="4" t="s">
        <v>270</v>
      </c>
      <c r="M40" s="4">
        <v>0.0</v>
      </c>
      <c r="N40" s="4">
        <v>1.0</v>
      </c>
      <c r="O40" s="4">
        <v>0.0</v>
      </c>
      <c r="P40" s="4">
        <v>0.0</v>
      </c>
      <c r="Q40" s="4">
        <v>0.0</v>
      </c>
      <c r="R40" s="4">
        <v>1.0</v>
      </c>
      <c r="S40" s="4">
        <v>0.0</v>
      </c>
      <c r="T40" s="4"/>
    </row>
    <row r="41" ht="15.75" customHeight="1">
      <c r="A41" s="6" t="s">
        <v>18</v>
      </c>
      <c r="B41" s="6" t="s">
        <v>40</v>
      </c>
      <c r="C41" s="6" t="s">
        <v>247</v>
      </c>
      <c r="D41" s="6" t="s">
        <v>47</v>
      </c>
      <c r="E41" s="6">
        <v>2.0</v>
      </c>
      <c r="F41" s="6" t="s">
        <v>90</v>
      </c>
      <c r="G41" s="6" t="s">
        <v>271</v>
      </c>
      <c r="H41" s="6" t="s">
        <v>272</v>
      </c>
      <c r="I41" s="6" t="s">
        <v>273</v>
      </c>
      <c r="J41" s="6" t="s">
        <v>274</v>
      </c>
      <c r="K41" s="7" t="str">
        <f>HYPERLINK("https://website.cs.vt.edu/engage/Alumni/alumni-events.html","https://website.cs.vt.edu/engage/Alumni/alumni-events.html")</f>
        <v>https://website.cs.vt.edu/engage/Alumni/alumni-events.html</v>
      </c>
      <c r="L41" s="6" t="s">
        <v>275</v>
      </c>
      <c r="M41" s="6">
        <v>1.0</v>
      </c>
      <c r="N41" s="6">
        <v>0.0</v>
      </c>
      <c r="O41" s="6">
        <v>1.0</v>
      </c>
      <c r="P41" s="6">
        <v>0.0</v>
      </c>
      <c r="Q41" s="6">
        <v>0.0</v>
      </c>
      <c r="R41" s="6">
        <v>1.0</v>
      </c>
      <c r="S41" s="6">
        <v>0.0</v>
      </c>
      <c r="T41" s="6"/>
    </row>
    <row r="42" ht="15.75" customHeight="1">
      <c r="A42" s="4" t="s">
        <v>18</v>
      </c>
      <c r="B42" s="4" t="s">
        <v>40</v>
      </c>
      <c r="C42" s="4" t="s">
        <v>247</v>
      </c>
      <c r="D42" s="4" t="s">
        <v>47</v>
      </c>
      <c r="E42" s="4">
        <v>2.0</v>
      </c>
      <c r="F42" s="4" t="s">
        <v>90</v>
      </c>
      <c r="G42" s="4" t="s">
        <v>276</v>
      </c>
      <c r="H42" s="4" t="s">
        <v>277</v>
      </c>
      <c r="I42" s="4" t="s">
        <v>278</v>
      </c>
      <c r="J42" s="4" t="s">
        <v>279</v>
      </c>
      <c r="K42" s="5" t="str">
        <f>HYPERLINK("https://website.cs.vt.edu/engage/Alumni/Alumni-in-the-news.html","https://website.cs.vt.edu/engage/Alumni/Alumni-in-the-news.html")</f>
        <v>https://website.cs.vt.edu/engage/Alumni/Alumni-in-the-news.html</v>
      </c>
      <c r="L42" s="4" t="s">
        <v>280</v>
      </c>
      <c r="M42" s="4">
        <v>1.0</v>
      </c>
      <c r="N42" s="4">
        <v>1.0</v>
      </c>
      <c r="O42" s="4">
        <v>6.0</v>
      </c>
      <c r="P42" s="4">
        <v>1.0</v>
      </c>
      <c r="Q42" s="4">
        <v>1.0</v>
      </c>
      <c r="R42" s="4">
        <v>1.0</v>
      </c>
      <c r="S42" s="4">
        <v>0.0</v>
      </c>
      <c r="T42" s="4"/>
    </row>
    <row r="43" ht="15.75" customHeight="1">
      <c r="A43" s="6" t="s">
        <v>18</v>
      </c>
      <c r="B43" s="6" t="s">
        <v>40</v>
      </c>
      <c r="C43" s="6" t="s">
        <v>247</v>
      </c>
      <c r="D43" s="6" t="s">
        <v>47</v>
      </c>
      <c r="E43" s="6">
        <v>2.0</v>
      </c>
      <c r="F43" s="6" t="s">
        <v>90</v>
      </c>
      <c r="G43" s="6" t="s">
        <v>281</v>
      </c>
      <c r="H43" s="6" t="s">
        <v>282</v>
      </c>
      <c r="I43" s="6" t="s">
        <v>283</v>
      </c>
      <c r="J43" s="6" t="s">
        <v>284</v>
      </c>
      <c r="K43" s="7" t="str">
        <f>HYPERLINK("https://website.cs.vt.edu/engage/Alumni/distinguished-alumni.html","https://website.cs.vt.edu/engage/Alumni/distinguished-alumni.html")</f>
        <v>https://website.cs.vt.edu/engage/Alumni/distinguished-alumni.html</v>
      </c>
      <c r="L43" s="6" t="s">
        <v>285</v>
      </c>
      <c r="M43" s="6">
        <v>1.0</v>
      </c>
      <c r="N43" s="6">
        <v>0.0</v>
      </c>
      <c r="O43" s="6">
        <v>1.0</v>
      </c>
      <c r="P43" s="6">
        <v>0.0</v>
      </c>
      <c r="Q43" s="6">
        <v>2.0</v>
      </c>
      <c r="R43" s="6">
        <v>1.0</v>
      </c>
      <c r="S43" s="6">
        <v>0.0</v>
      </c>
      <c r="T43" s="6"/>
    </row>
    <row r="44" ht="15.75" customHeight="1">
      <c r="A44" s="4" t="s">
        <v>18</v>
      </c>
      <c r="B44" s="4" t="s">
        <v>63</v>
      </c>
      <c r="C44" s="4" t="s">
        <v>286</v>
      </c>
      <c r="D44" s="4" t="s">
        <v>62</v>
      </c>
      <c r="E44" s="4">
        <v>4.0</v>
      </c>
      <c r="F44" s="4" t="s">
        <v>90</v>
      </c>
      <c r="G44" s="4" t="s">
        <v>287</v>
      </c>
      <c r="H44" s="4" t="s">
        <v>288</v>
      </c>
      <c r="I44" s="4" t="s">
        <v>289</v>
      </c>
      <c r="J44" s="4" t="s">
        <v>290</v>
      </c>
      <c r="K44" s="5" t="str">
        <f>HYPERLINK("https://website.cs.vt.edu/engage/Alumni/50-anniversary/50-Anniversary-Alumni-Spotlights/alumni-begole.html","https://website.cs.vt.edu/engage/Alumni/50-anniversary/50-Anniversary-Alumni-Spotlights/alumni-begole.html")</f>
        <v>https://website.cs.vt.edu/engage/Alumni/50-anniversary/50-Anniversary-Alumni-Spotlights/alumni-begole.html</v>
      </c>
      <c r="L44" s="4" t="s">
        <v>291</v>
      </c>
      <c r="M44" s="4">
        <v>1.0</v>
      </c>
      <c r="N44" s="4">
        <v>0.0</v>
      </c>
      <c r="O44" s="4">
        <v>2.0</v>
      </c>
      <c r="P44" s="4">
        <v>1.0</v>
      </c>
      <c r="Q44" s="4">
        <v>1.0</v>
      </c>
      <c r="R44" s="4">
        <v>1.0</v>
      </c>
      <c r="S44" s="4">
        <v>0.0</v>
      </c>
      <c r="T44" s="4"/>
    </row>
    <row r="45" ht="15.75" customHeight="1">
      <c r="A45" s="6" t="s">
        <v>18</v>
      </c>
      <c r="B45" s="6" t="s">
        <v>47</v>
      </c>
      <c r="C45" s="6" t="s">
        <v>292</v>
      </c>
      <c r="D45" s="6" t="s">
        <v>57</v>
      </c>
      <c r="E45" s="6">
        <v>3.0</v>
      </c>
      <c r="F45" s="6" t="s">
        <v>90</v>
      </c>
      <c r="G45" s="6" t="s">
        <v>293</v>
      </c>
      <c r="H45" s="6" t="s">
        <v>294</v>
      </c>
      <c r="I45" s="6" t="s">
        <v>295</v>
      </c>
      <c r="J45" s="6" t="s">
        <v>296</v>
      </c>
      <c r="K45" s="7" t="str">
        <f>HYPERLINK("https://website.cs.vt.edu/engage/Alumni/alumni-events/alumni-weekend-computer-science-open-house.html","https://website.cs.vt.edu/engage/Alumni/alumni-events/alumni-weekend-computer-science-open-house.html")</f>
        <v>https://website.cs.vt.edu/engage/Alumni/alumni-events/alumni-weekend-computer-science-open-house.html</v>
      </c>
      <c r="L45" s="6" t="s">
        <v>297</v>
      </c>
      <c r="M45" s="6">
        <v>1.0</v>
      </c>
      <c r="N45" s="6">
        <v>1.0</v>
      </c>
      <c r="O45" s="6">
        <v>1.0</v>
      </c>
      <c r="P45" s="6">
        <v>0.0</v>
      </c>
      <c r="Q45" s="6">
        <v>2.0</v>
      </c>
      <c r="R45" s="6">
        <v>1.0</v>
      </c>
      <c r="S45" s="6">
        <v>0.0</v>
      </c>
      <c r="T45" s="6"/>
    </row>
    <row r="46" ht="15.75" customHeight="1">
      <c r="A46" s="4" t="s">
        <v>18</v>
      </c>
      <c r="B46" s="4" t="s">
        <v>47</v>
      </c>
      <c r="C46" s="4" t="s">
        <v>292</v>
      </c>
      <c r="D46" s="4" t="s">
        <v>57</v>
      </c>
      <c r="E46" s="4">
        <v>3.0</v>
      </c>
      <c r="F46" s="4" t="s">
        <v>90</v>
      </c>
      <c r="G46" s="4" t="s">
        <v>298</v>
      </c>
      <c r="H46" s="4" t="s">
        <v>299</v>
      </c>
      <c r="I46" s="4" t="s">
        <v>300</v>
      </c>
      <c r="J46" s="4" t="s">
        <v>301</v>
      </c>
      <c r="K46" s="5" t="str">
        <f>HYPERLINK("https://website.cs.vt.edu/engage/Alumni/alumni-events/virtual-5K.html","https://website.cs.vt.edu/engage/Alumni/alumni-events/virtual-5K.html")</f>
        <v>https://website.cs.vt.edu/engage/Alumni/alumni-events/virtual-5K.html</v>
      </c>
      <c r="L46" s="4" t="s">
        <v>302</v>
      </c>
      <c r="M46" s="4">
        <v>1.0</v>
      </c>
      <c r="N46" s="4">
        <v>1.0</v>
      </c>
      <c r="O46" s="4">
        <v>1.0</v>
      </c>
      <c r="P46" s="4">
        <v>1.0</v>
      </c>
      <c r="Q46" s="4">
        <v>1.0</v>
      </c>
      <c r="R46" s="4">
        <v>1.0</v>
      </c>
      <c r="S46" s="4">
        <v>0.0</v>
      </c>
      <c r="T46" s="4"/>
    </row>
    <row r="47" ht="15.75" customHeight="1">
      <c r="A47" s="6" t="s">
        <v>18</v>
      </c>
      <c r="B47" s="6" t="s">
        <v>47</v>
      </c>
      <c r="C47" s="6" t="s">
        <v>303</v>
      </c>
      <c r="D47" s="6" t="s">
        <v>58</v>
      </c>
      <c r="E47" s="6">
        <v>3.0</v>
      </c>
      <c r="F47" s="6" t="s">
        <v>90</v>
      </c>
      <c r="G47" s="6" t="s">
        <v>304</v>
      </c>
      <c r="H47" s="6" t="s">
        <v>305</v>
      </c>
      <c r="I47" s="6" t="s">
        <v>306</v>
      </c>
      <c r="J47" s="6" t="s">
        <v>307</v>
      </c>
      <c r="K47" s="7" t="str">
        <f>HYPERLINK("https://website.cs.vt.edu/engage/Alumni/Alumni-in-the-news/chon-alumna-profile.html","https://website.cs.vt.edu/engage/Alumni/Alumni-in-the-news/chon-alumna-profile.html")</f>
        <v>https://website.cs.vt.edu/engage/Alumni/Alumni-in-the-news/chon-alumna-profile.html</v>
      </c>
      <c r="L47" s="6" t="s">
        <v>308</v>
      </c>
      <c r="M47" s="6">
        <v>1.0</v>
      </c>
      <c r="N47" s="6">
        <v>1.0</v>
      </c>
      <c r="O47" s="6">
        <v>7.0</v>
      </c>
      <c r="P47" s="6">
        <v>1.0</v>
      </c>
      <c r="Q47" s="6">
        <v>2.0</v>
      </c>
      <c r="R47" s="6">
        <v>2.0</v>
      </c>
      <c r="S47" s="6">
        <v>0.0</v>
      </c>
      <c r="T47" s="6"/>
    </row>
    <row r="48" ht="15.75" customHeight="1">
      <c r="A48" s="4" t="s">
        <v>18</v>
      </c>
      <c r="B48" s="4" t="s">
        <v>47</v>
      </c>
      <c r="C48" s="4" t="s">
        <v>303</v>
      </c>
      <c r="D48" s="4" t="s">
        <v>58</v>
      </c>
      <c r="E48" s="4">
        <v>3.0</v>
      </c>
      <c r="F48" s="4" t="s">
        <v>90</v>
      </c>
      <c r="G48" s="4" t="s">
        <v>309</v>
      </c>
      <c r="H48" s="4" t="s">
        <v>310</v>
      </c>
      <c r="I48" s="4" t="s">
        <v>311</v>
      </c>
      <c r="J48" s="4" t="s">
        <v>312</v>
      </c>
      <c r="K48" s="5" t="str">
        <f>HYPERLINK("https://website.cs.vt.edu/engage/Alumni/Alumni-in-the-news/cs-alumni-greg-lavender.html","https://website.cs.vt.edu/engage/Alumni/Alumni-in-the-news/cs-alumni-greg-lavender.html")</f>
        <v>https://website.cs.vt.edu/engage/Alumni/Alumni-in-the-news/cs-alumni-greg-lavender.html</v>
      </c>
      <c r="L48" s="4" t="s">
        <v>313</v>
      </c>
      <c r="M48" s="4">
        <v>1.0</v>
      </c>
      <c r="N48" s="4">
        <v>1.0</v>
      </c>
      <c r="O48" s="4">
        <v>1.0</v>
      </c>
      <c r="P48" s="4">
        <v>0.0</v>
      </c>
      <c r="Q48" s="4">
        <v>2.0</v>
      </c>
      <c r="R48" s="4">
        <v>3.0</v>
      </c>
      <c r="S48" s="4">
        <v>0.0</v>
      </c>
      <c r="T48" s="4"/>
    </row>
    <row r="49" ht="15.75" customHeight="1">
      <c r="A49" s="6" t="s">
        <v>18</v>
      </c>
      <c r="B49" s="6" t="s">
        <v>47</v>
      </c>
      <c r="C49" s="6" t="s">
        <v>303</v>
      </c>
      <c r="D49" s="6" t="s">
        <v>58</v>
      </c>
      <c r="E49" s="6">
        <v>3.0</v>
      </c>
      <c r="F49" s="6" t="s">
        <v>90</v>
      </c>
      <c r="G49" s="6" t="s">
        <v>314</v>
      </c>
      <c r="H49" s="6" t="s">
        <v>315</v>
      </c>
      <c r="I49" s="6" t="s">
        <v>316</v>
      </c>
      <c r="J49" s="6" t="s">
        <v>317</v>
      </c>
      <c r="K49" s="7" t="str">
        <f>HYPERLINK("https://website.cs.vt.edu/engage/Alumni/Alumni-in-the-news/lee-alumni-profile.html","https://website.cs.vt.edu/engage/Alumni/Alumni-in-the-news/lee-alumni-profile.html")</f>
        <v>https://website.cs.vt.edu/engage/Alumni/Alumni-in-the-news/lee-alumni-profile.html</v>
      </c>
      <c r="L49" s="6" t="s">
        <v>318</v>
      </c>
      <c r="M49" s="6">
        <v>1.0</v>
      </c>
      <c r="N49" s="6">
        <v>1.0</v>
      </c>
      <c r="O49" s="6">
        <v>6.0</v>
      </c>
      <c r="P49" s="6">
        <v>1.0</v>
      </c>
      <c r="Q49" s="6">
        <v>2.0</v>
      </c>
      <c r="R49" s="6">
        <v>1.0</v>
      </c>
      <c r="S49" s="6">
        <v>0.0</v>
      </c>
      <c r="T49" s="6"/>
    </row>
    <row r="50" ht="15.75" customHeight="1">
      <c r="A50" s="4" t="s">
        <v>18</v>
      </c>
      <c r="B50" s="4" t="s">
        <v>47</v>
      </c>
      <c r="C50" s="4" t="s">
        <v>319</v>
      </c>
      <c r="D50" s="4" t="s">
        <v>59</v>
      </c>
      <c r="E50" s="4">
        <v>3.0</v>
      </c>
      <c r="F50" s="4" t="s">
        <v>90</v>
      </c>
      <c r="G50" s="4" t="s">
        <v>320</v>
      </c>
      <c r="H50" s="4" t="s">
        <v>321</v>
      </c>
      <c r="I50" s="4" t="s">
        <v>322</v>
      </c>
      <c r="J50" s="4" t="s">
        <v>323</v>
      </c>
      <c r="K50" s="5" t="str">
        <f>HYPERLINK("https://website.cs.vt.edu/engage/Alumni/distinguished-alumni/alumni-distinguished-award-calixte.html","https://website.cs.vt.edu/engage/Alumni/distinguished-alumni/alumni-distinguished-award-calixte.html")</f>
        <v>https://website.cs.vt.edu/engage/Alumni/distinguished-alumni/alumni-distinguished-award-calixte.html</v>
      </c>
      <c r="L50" s="4" t="s">
        <v>324</v>
      </c>
      <c r="M50" s="4">
        <v>1.0</v>
      </c>
      <c r="N50" s="4">
        <v>1.0</v>
      </c>
      <c r="O50" s="4">
        <v>1.0</v>
      </c>
      <c r="P50" s="4">
        <v>0.0</v>
      </c>
      <c r="Q50" s="4">
        <v>2.0</v>
      </c>
      <c r="R50" s="4">
        <v>1.0</v>
      </c>
      <c r="S50" s="4">
        <v>0.0</v>
      </c>
      <c r="T50" s="4"/>
    </row>
    <row r="51" ht="15.75" customHeight="1">
      <c r="A51" s="6" t="s">
        <v>18</v>
      </c>
      <c r="B51" s="6" t="s">
        <v>47</v>
      </c>
      <c r="C51" s="6" t="s">
        <v>319</v>
      </c>
      <c r="D51" s="6" t="s">
        <v>59</v>
      </c>
      <c r="E51" s="6">
        <v>3.0</v>
      </c>
      <c r="F51" s="6" t="s">
        <v>90</v>
      </c>
      <c r="G51" s="6" t="s">
        <v>325</v>
      </c>
      <c r="H51" s="6" t="s">
        <v>326</v>
      </c>
      <c r="I51" s="6" t="s">
        <v>327</v>
      </c>
      <c r="J51" s="6" t="s">
        <v>328</v>
      </c>
      <c r="K51" s="7" t="str">
        <f>HYPERLINK("https://website.cs.vt.edu/engage/Alumni/distinguished-alumni/alumni-distinguished-award-mindel.html","https://website.cs.vt.edu/engage/Alumni/distinguished-alumni/alumni-distinguished-award-mindel.html")</f>
        <v>https://website.cs.vt.edu/engage/Alumni/distinguished-alumni/alumni-distinguished-award-mindel.html</v>
      </c>
      <c r="L51" s="6" t="s">
        <v>329</v>
      </c>
      <c r="M51" s="6">
        <v>1.0</v>
      </c>
      <c r="N51" s="6">
        <v>1.0</v>
      </c>
      <c r="O51" s="6">
        <v>2.0</v>
      </c>
      <c r="P51" s="6">
        <v>1.0</v>
      </c>
      <c r="Q51" s="6">
        <v>2.0</v>
      </c>
      <c r="R51" s="6">
        <v>2.0</v>
      </c>
      <c r="S51" s="6">
        <v>0.0</v>
      </c>
      <c r="T51" s="6"/>
    </row>
    <row r="52" ht="15.75" customHeight="1">
      <c r="A52" s="4" t="s">
        <v>18</v>
      </c>
      <c r="B52" s="4" t="s">
        <v>47</v>
      </c>
      <c r="C52" s="4" t="s">
        <v>319</v>
      </c>
      <c r="D52" s="4" t="s">
        <v>59</v>
      </c>
      <c r="E52" s="4">
        <v>3.0</v>
      </c>
      <c r="F52" s="4" t="s">
        <v>90</v>
      </c>
      <c r="G52" s="4" t="s">
        <v>330</v>
      </c>
      <c r="H52" s="4" t="s">
        <v>331</v>
      </c>
      <c r="I52" s="4" t="s">
        <v>332</v>
      </c>
      <c r="J52" s="4" t="s">
        <v>333</v>
      </c>
      <c r="K52" s="5" t="str">
        <f>HYPERLINK("https://website.cs.vt.edu/engage/Alumni/distinguished-alumni/alumni-endert.html","https://website.cs.vt.edu/engage/Alumni/distinguished-alumni/alumni-endert.html")</f>
        <v>https://website.cs.vt.edu/engage/Alumni/distinguished-alumni/alumni-endert.html</v>
      </c>
      <c r="L52" s="4" t="s">
        <v>334</v>
      </c>
      <c r="M52" s="4">
        <v>1.0</v>
      </c>
      <c r="N52" s="4">
        <v>0.0</v>
      </c>
      <c r="O52" s="4">
        <v>1.0</v>
      </c>
      <c r="P52" s="4">
        <v>0.0</v>
      </c>
      <c r="Q52" s="4">
        <v>2.0</v>
      </c>
      <c r="R52" s="4">
        <v>1.0</v>
      </c>
      <c r="S52" s="4">
        <v>0.0</v>
      </c>
      <c r="T52" s="4"/>
    </row>
    <row r="53" ht="15.75" customHeight="1">
      <c r="A53" s="6" t="s">
        <v>18</v>
      </c>
      <c r="B53" s="6" t="s">
        <v>47</v>
      </c>
      <c r="C53" s="6" t="s">
        <v>319</v>
      </c>
      <c r="D53" s="6" t="s">
        <v>59</v>
      </c>
      <c r="E53" s="6">
        <v>3.0</v>
      </c>
      <c r="F53" s="6" t="s">
        <v>90</v>
      </c>
      <c r="G53" s="6" t="s">
        <v>335</v>
      </c>
      <c r="H53" s="6" t="s">
        <v>336</v>
      </c>
      <c r="I53" s="6" t="s">
        <v>337</v>
      </c>
      <c r="J53" s="6" t="s">
        <v>338</v>
      </c>
      <c r="K53" s="7" t="str">
        <f>HYPERLINK("https://website.cs.vt.edu/engage/Alumni/distinguished-alumni/alumni-sturgill.html","https://website.cs.vt.edu/engage/Alumni/distinguished-alumni/alumni-sturgill.html")</f>
        <v>https://website.cs.vt.edu/engage/Alumni/distinguished-alumni/alumni-sturgill.html</v>
      </c>
      <c r="L53" s="6" t="s">
        <v>339</v>
      </c>
      <c r="M53" s="6">
        <v>1.0</v>
      </c>
      <c r="N53" s="6">
        <v>0.0</v>
      </c>
      <c r="O53" s="6">
        <v>1.0</v>
      </c>
      <c r="P53" s="6">
        <v>0.0</v>
      </c>
      <c r="Q53" s="6">
        <v>2.0</v>
      </c>
      <c r="R53" s="6">
        <v>3.0</v>
      </c>
      <c r="S53" s="6">
        <v>0.0</v>
      </c>
      <c r="T53" s="6"/>
    </row>
    <row r="54" ht="15.75" customHeight="1">
      <c r="A54" s="4" t="s">
        <v>18</v>
      </c>
      <c r="B54" s="4" t="s">
        <v>47</v>
      </c>
      <c r="C54" s="4" t="s">
        <v>319</v>
      </c>
      <c r="D54" s="4" t="s">
        <v>59</v>
      </c>
      <c r="E54" s="4">
        <v>3.0</v>
      </c>
      <c r="F54" s="4" t="s">
        <v>90</v>
      </c>
      <c r="G54" s="4" t="s">
        <v>340</v>
      </c>
      <c r="H54" s="4" t="s">
        <v>341</v>
      </c>
      <c r="I54" s="4" t="s">
        <v>342</v>
      </c>
      <c r="J54" s="4" t="s">
        <v>343</v>
      </c>
      <c r="K54" s="5" t="str">
        <f>HYPERLINK("https://website.cs.vt.edu/engage/Alumni/distinguished-alumni/ashwin-aji.html","https://website.cs.vt.edu/engage/Alumni/distinguished-alumni/ashwin-aji.html")</f>
        <v>https://website.cs.vt.edu/engage/Alumni/distinguished-alumni/ashwin-aji.html</v>
      </c>
      <c r="L54" s="4" t="s">
        <v>344</v>
      </c>
      <c r="M54" s="4">
        <v>1.0</v>
      </c>
      <c r="N54" s="4">
        <v>1.0</v>
      </c>
      <c r="O54" s="4">
        <v>1.0</v>
      </c>
      <c r="P54" s="4">
        <v>2.0</v>
      </c>
      <c r="Q54" s="4">
        <v>1.0</v>
      </c>
      <c r="R54" s="4">
        <v>1.0</v>
      </c>
      <c r="S54" s="4">
        <v>0.0</v>
      </c>
      <c r="T54" s="4"/>
    </row>
    <row r="55" ht="15.75" customHeight="1">
      <c r="A55" s="6" t="s">
        <v>18</v>
      </c>
      <c r="B55" s="6" t="s">
        <v>47</v>
      </c>
      <c r="C55" s="6" t="s">
        <v>319</v>
      </c>
      <c r="D55" s="6" t="s">
        <v>59</v>
      </c>
      <c r="E55" s="6">
        <v>3.0</v>
      </c>
      <c r="F55" s="6" t="s">
        <v>90</v>
      </c>
      <c r="G55" s="6" t="s">
        <v>345</v>
      </c>
      <c r="H55" s="6" t="s">
        <v>346</v>
      </c>
      <c r="I55" s="6" t="s">
        <v>347</v>
      </c>
      <c r="J55" s="6" t="s">
        <v>348</v>
      </c>
      <c r="K55" s="7" t="str">
        <f>HYPERLINK("https://website.cs.vt.edu/engage/Alumni/distinguished-alumni/bizot-alumni-award.html","https://website.cs.vt.edu/engage/Alumni/distinguished-alumni/bizot-alumni-award.html")</f>
        <v>https://website.cs.vt.edu/engage/Alumni/distinguished-alumni/bizot-alumni-award.html</v>
      </c>
      <c r="L55" s="6" t="s">
        <v>349</v>
      </c>
      <c r="M55" s="6">
        <v>1.0</v>
      </c>
      <c r="N55" s="6">
        <v>1.0</v>
      </c>
      <c r="O55" s="6">
        <v>1.0</v>
      </c>
      <c r="P55" s="6">
        <v>0.0</v>
      </c>
      <c r="Q55" s="6">
        <v>2.0</v>
      </c>
      <c r="R55" s="6">
        <v>1.0</v>
      </c>
      <c r="S55" s="6">
        <v>0.0</v>
      </c>
      <c r="T55" s="6"/>
    </row>
    <row r="56" ht="15.75" customHeight="1">
      <c r="A56" s="4" t="s">
        <v>18</v>
      </c>
      <c r="B56" s="4" t="s">
        <v>47</v>
      </c>
      <c r="C56" s="4" t="s">
        <v>319</v>
      </c>
      <c r="D56" s="4" t="s">
        <v>59</v>
      </c>
      <c r="E56" s="4">
        <v>3.0</v>
      </c>
      <c r="F56" s="4" t="s">
        <v>90</v>
      </c>
      <c r="G56" s="4" t="s">
        <v>350</v>
      </c>
      <c r="H56" s="4" t="s">
        <v>351</v>
      </c>
      <c r="I56" s="4" t="s">
        <v>352</v>
      </c>
      <c r="J56" s="4" t="s">
        <v>353</v>
      </c>
      <c r="K56" s="5" t="str">
        <f>HYPERLINK("https://website.cs.vt.edu/engage/Alumni/distinguished-alumni/branham-alumni-award.html","https://website.cs.vt.edu/engage/Alumni/distinguished-alumni/branham-alumni-award.html")</f>
        <v>https://website.cs.vt.edu/engage/Alumni/distinguished-alumni/branham-alumni-award.html</v>
      </c>
      <c r="L56" s="4" t="s">
        <v>354</v>
      </c>
      <c r="M56" s="4">
        <v>1.0</v>
      </c>
      <c r="N56" s="4">
        <v>1.0</v>
      </c>
      <c r="O56" s="4">
        <v>2.0</v>
      </c>
      <c r="P56" s="4">
        <v>0.0</v>
      </c>
      <c r="Q56" s="4">
        <v>2.0</v>
      </c>
      <c r="R56" s="4">
        <v>2.0</v>
      </c>
      <c r="S56" s="4">
        <v>0.0</v>
      </c>
      <c r="T56" s="4"/>
    </row>
    <row r="57" ht="15.75" customHeight="1">
      <c r="A57" s="6" t="s">
        <v>18</v>
      </c>
      <c r="B57" s="6" t="s">
        <v>47</v>
      </c>
      <c r="C57" s="6" t="s">
        <v>319</v>
      </c>
      <c r="D57" s="6" t="s">
        <v>59</v>
      </c>
      <c r="E57" s="6">
        <v>3.0</v>
      </c>
      <c r="F57" s="6" t="s">
        <v>90</v>
      </c>
      <c r="G57" s="6" t="s">
        <v>355</v>
      </c>
      <c r="H57" s="6" t="s">
        <v>356</v>
      </c>
      <c r="I57" s="6" t="s">
        <v>357</v>
      </c>
      <c r="J57" s="6" t="s">
        <v>358</v>
      </c>
      <c r="K57" s="7" t="str">
        <f>HYPERLINK("https://website.cs.vt.edu/engage/Alumni/distinguished-alumni/bryan-alumni-award.html","https://website.cs.vt.edu/engage/Alumni/distinguished-alumni/bryan-alumni-award.html")</f>
        <v>https://website.cs.vt.edu/engage/Alumni/distinguished-alumni/bryan-alumni-award.html</v>
      </c>
      <c r="L57" s="6" t="s">
        <v>359</v>
      </c>
      <c r="M57" s="6">
        <v>1.0</v>
      </c>
      <c r="N57" s="6">
        <v>1.0</v>
      </c>
      <c r="O57" s="6">
        <v>1.0</v>
      </c>
      <c r="P57" s="6">
        <v>0.0</v>
      </c>
      <c r="Q57" s="6">
        <v>2.0</v>
      </c>
      <c r="R57" s="6">
        <v>2.0</v>
      </c>
      <c r="S57" s="6">
        <v>0.0</v>
      </c>
      <c r="T57" s="6"/>
    </row>
    <row r="58" ht="15.75" customHeight="1">
      <c r="A58" s="4" t="s">
        <v>18</v>
      </c>
      <c r="B58" s="4" t="s">
        <v>47</v>
      </c>
      <c r="C58" s="4" t="s">
        <v>319</v>
      </c>
      <c r="D58" s="4" t="s">
        <v>59</v>
      </c>
      <c r="E58" s="4">
        <v>3.0</v>
      </c>
      <c r="F58" s="4" t="s">
        <v>90</v>
      </c>
      <c r="G58" s="4" t="s">
        <v>360</v>
      </c>
      <c r="H58" s="4" t="s">
        <v>361</v>
      </c>
      <c r="I58" s="4" t="s">
        <v>362</v>
      </c>
      <c r="J58" s="4" t="s">
        <v>363</v>
      </c>
      <c r="K58" s="5" t="str">
        <f>HYPERLINK("https://website.cs.vt.edu/engage/Alumni/distinguished-alumni/capra-alumni-award.html","https://website.cs.vt.edu/engage/Alumni/distinguished-alumni/capra-alumni-award.html")</f>
        <v>https://website.cs.vt.edu/engage/Alumni/distinguished-alumni/capra-alumni-award.html</v>
      </c>
      <c r="L58" s="4" t="s">
        <v>364</v>
      </c>
      <c r="M58" s="4">
        <v>1.0</v>
      </c>
      <c r="N58" s="4">
        <v>1.0</v>
      </c>
      <c r="O58" s="4">
        <v>1.0</v>
      </c>
      <c r="P58" s="4">
        <v>0.0</v>
      </c>
      <c r="Q58" s="4">
        <v>2.0</v>
      </c>
      <c r="R58" s="4">
        <v>1.0</v>
      </c>
      <c r="S58" s="4">
        <v>0.0</v>
      </c>
      <c r="T58" s="4"/>
    </row>
    <row r="59" ht="15.75" customHeight="1">
      <c r="A59" s="6" t="s">
        <v>18</v>
      </c>
      <c r="B59" s="6" t="s">
        <v>47</v>
      </c>
      <c r="C59" s="6" t="s">
        <v>319</v>
      </c>
      <c r="D59" s="6" t="s">
        <v>59</v>
      </c>
      <c r="E59" s="6">
        <v>3.0</v>
      </c>
      <c r="F59" s="6" t="s">
        <v>90</v>
      </c>
      <c r="G59" s="6" t="s">
        <v>365</v>
      </c>
      <c r="H59" s="6" t="s">
        <v>366</v>
      </c>
      <c r="I59" s="6" t="s">
        <v>367</v>
      </c>
      <c r="J59" s="6" t="s">
        <v>368</v>
      </c>
      <c r="K59" s="7" t="str">
        <f>HYPERLINK("https://website.cs.vt.edu/engage/Alumni/distinguished-alumni/finneran-alumni-award.html","https://website.cs.vt.edu/engage/Alumni/distinguished-alumni/finneran-alumni-award.html")</f>
        <v>https://website.cs.vt.edu/engage/Alumni/distinguished-alumni/finneran-alumni-award.html</v>
      </c>
      <c r="L59" s="6" t="s">
        <v>369</v>
      </c>
      <c r="M59" s="6">
        <v>1.0</v>
      </c>
      <c r="N59" s="6">
        <v>1.0</v>
      </c>
      <c r="O59" s="6">
        <v>1.0</v>
      </c>
      <c r="P59" s="6">
        <v>0.0</v>
      </c>
      <c r="Q59" s="6">
        <v>2.0</v>
      </c>
      <c r="R59" s="6">
        <v>2.0</v>
      </c>
      <c r="S59" s="6">
        <v>0.0</v>
      </c>
      <c r="T59" s="6"/>
    </row>
    <row r="60" ht="15.75" customHeight="1">
      <c r="A60" s="4" t="s">
        <v>18</v>
      </c>
      <c r="B60" s="4" t="s">
        <v>47</v>
      </c>
      <c r="C60" s="4" t="s">
        <v>319</v>
      </c>
      <c r="D60" s="4" t="s">
        <v>59</v>
      </c>
      <c r="E60" s="4">
        <v>3.0</v>
      </c>
      <c r="F60" s="4" t="s">
        <v>90</v>
      </c>
      <c r="G60" s="4" t="s">
        <v>370</v>
      </c>
      <c r="H60" s="4" t="s">
        <v>371</v>
      </c>
      <c r="I60" s="4" t="s">
        <v>372</v>
      </c>
      <c r="J60" s="4" t="s">
        <v>373</v>
      </c>
      <c r="K60" s="5" t="str">
        <f>HYPERLINK("https://website.cs.vt.edu/engage/Alumni/distinguished-alumni/george-luc.html","https://website.cs.vt.edu/engage/Alumni/distinguished-alumni/george-luc.html")</f>
        <v>https://website.cs.vt.edu/engage/Alumni/distinguished-alumni/george-luc.html</v>
      </c>
      <c r="L60" s="4" t="s">
        <v>374</v>
      </c>
      <c r="M60" s="4">
        <v>1.0</v>
      </c>
      <c r="N60" s="4">
        <v>1.0</v>
      </c>
      <c r="O60" s="4">
        <v>1.0</v>
      </c>
      <c r="P60" s="4">
        <v>0.0</v>
      </c>
      <c r="Q60" s="4">
        <v>2.0</v>
      </c>
      <c r="R60" s="4">
        <v>1.0</v>
      </c>
      <c r="S60" s="4">
        <v>0.0</v>
      </c>
      <c r="T60" s="4"/>
    </row>
    <row r="61" ht="15.75" customHeight="1">
      <c r="A61" s="6" t="s">
        <v>18</v>
      </c>
      <c r="B61" s="6" t="s">
        <v>47</v>
      </c>
      <c r="C61" s="6" t="s">
        <v>319</v>
      </c>
      <c r="D61" s="6" t="s">
        <v>59</v>
      </c>
      <c r="E61" s="6">
        <v>3.0</v>
      </c>
      <c r="F61" s="6" t="s">
        <v>90</v>
      </c>
      <c r="G61" s="6" t="s">
        <v>375</v>
      </c>
      <c r="H61" s="6" t="s">
        <v>376</v>
      </c>
      <c r="I61" s="6" t="s">
        <v>377</v>
      </c>
      <c r="J61" s="6" t="s">
        <v>378</v>
      </c>
      <c r="K61" s="7" t="str">
        <f>HYPERLINK("https://website.cs.vt.edu/engage/Alumni/distinguished-alumni/hussein-suleman.html","https://website.cs.vt.edu/engage/Alumni/distinguished-alumni/hussein-suleman.html")</f>
        <v>https://website.cs.vt.edu/engage/Alumni/distinguished-alumni/hussein-suleman.html</v>
      </c>
      <c r="L61" s="6" t="s">
        <v>379</v>
      </c>
      <c r="M61" s="6">
        <v>1.0</v>
      </c>
      <c r="N61" s="6">
        <v>1.0</v>
      </c>
      <c r="O61" s="6">
        <v>1.0</v>
      </c>
      <c r="P61" s="6">
        <v>0.0</v>
      </c>
      <c r="Q61" s="6">
        <v>2.0</v>
      </c>
      <c r="R61" s="6">
        <v>1.0</v>
      </c>
      <c r="S61" s="6">
        <v>0.0</v>
      </c>
      <c r="T61" s="6"/>
    </row>
    <row r="62" ht="15.75" customHeight="1">
      <c r="A62" s="4" t="s">
        <v>18</v>
      </c>
      <c r="B62" s="4" t="s">
        <v>47</v>
      </c>
      <c r="C62" s="4" t="s">
        <v>319</v>
      </c>
      <c r="D62" s="4" t="s">
        <v>59</v>
      </c>
      <c r="E62" s="4">
        <v>3.0</v>
      </c>
      <c r="F62" s="4" t="s">
        <v>90</v>
      </c>
      <c r="G62" s="4" t="s">
        <v>380</v>
      </c>
      <c r="H62" s="4" t="s">
        <v>381</v>
      </c>
      <c r="I62" s="4" t="s">
        <v>382</v>
      </c>
      <c r="J62" s="4" t="s">
        <v>383</v>
      </c>
      <c r="K62" s="5" t="str">
        <f>HYPERLINK("https://website.cs.vt.edu/engage/Alumni/distinguished-alumni/li-alumni-award.html","https://website.cs.vt.edu/engage/Alumni/distinguished-alumni/li-alumni-award.html")</f>
        <v>https://website.cs.vt.edu/engage/Alumni/distinguished-alumni/li-alumni-award.html</v>
      </c>
      <c r="L62" s="4" t="s">
        <v>384</v>
      </c>
      <c r="M62" s="4">
        <v>1.0</v>
      </c>
      <c r="N62" s="4">
        <v>1.0</v>
      </c>
      <c r="O62" s="4">
        <v>1.0</v>
      </c>
      <c r="P62" s="4">
        <v>1.0</v>
      </c>
      <c r="Q62" s="4">
        <v>2.0</v>
      </c>
      <c r="R62" s="4">
        <v>2.0</v>
      </c>
      <c r="S62" s="4">
        <v>0.0</v>
      </c>
      <c r="T62" s="4"/>
    </row>
    <row r="63" ht="15.75" customHeight="1">
      <c r="A63" s="6" t="s">
        <v>18</v>
      </c>
      <c r="B63" s="6" t="s">
        <v>40</v>
      </c>
      <c r="C63" s="6" t="s">
        <v>385</v>
      </c>
      <c r="D63" s="6" t="s">
        <v>48</v>
      </c>
      <c r="E63" s="6">
        <v>2.0</v>
      </c>
      <c r="F63" s="6" t="s">
        <v>90</v>
      </c>
      <c r="G63" s="6" t="s">
        <v>386</v>
      </c>
      <c r="H63" s="6" t="s">
        <v>387</v>
      </c>
      <c r="I63" s="6" t="s">
        <v>388</v>
      </c>
      <c r="J63" s="6" t="s">
        <v>389</v>
      </c>
      <c r="K63" s="7" t="str">
        <f>HYPERLINK("https://website.cs.vt.edu/engage/industry/about-cs-source.html","https://website.cs.vt.edu/engage/industry/about-cs-source.html")</f>
        <v>https://website.cs.vt.edu/engage/industry/about-cs-source.html</v>
      </c>
      <c r="L63" s="6" t="s">
        <v>390</v>
      </c>
      <c r="M63" s="6">
        <v>1.0</v>
      </c>
      <c r="N63" s="6">
        <v>1.0</v>
      </c>
      <c r="O63" s="6">
        <v>1.0</v>
      </c>
      <c r="P63" s="6">
        <v>0.0</v>
      </c>
      <c r="Q63" s="6">
        <v>0.0</v>
      </c>
      <c r="R63" s="6">
        <v>1.0</v>
      </c>
      <c r="S63" s="6">
        <v>0.0</v>
      </c>
      <c r="T63" s="6"/>
    </row>
    <row r="64" ht="15.75" customHeight="1">
      <c r="A64" s="4" t="s">
        <v>18</v>
      </c>
      <c r="B64" s="4" t="s">
        <v>40</v>
      </c>
      <c r="C64" s="4" t="s">
        <v>385</v>
      </c>
      <c r="D64" s="4" t="s">
        <v>48</v>
      </c>
      <c r="E64" s="4">
        <v>2.0</v>
      </c>
      <c r="F64" s="4" t="s">
        <v>90</v>
      </c>
      <c r="G64" s="4" t="s">
        <v>391</v>
      </c>
      <c r="H64" s="4" t="s">
        <v>392</v>
      </c>
      <c r="I64" s="4" t="s">
        <v>393</v>
      </c>
      <c r="J64" s="4" t="s">
        <v>394</v>
      </c>
      <c r="K64" s="5" t="str">
        <f>HYPERLINK("https://website.cs.vt.edu/engage/industry/career-fair.html","https://website.cs.vt.edu/engage/industry/career-fair.html")</f>
        <v>https://website.cs.vt.edu/engage/industry/career-fair.html</v>
      </c>
      <c r="L64" s="4" t="s">
        <v>395</v>
      </c>
      <c r="M64" s="4">
        <v>1.0</v>
      </c>
      <c r="N64" s="4">
        <v>1.0</v>
      </c>
      <c r="O64" s="4">
        <v>0.0</v>
      </c>
      <c r="P64" s="4">
        <v>0.0</v>
      </c>
      <c r="Q64" s="4">
        <v>0.0</v>
      </c>
      <c r="R64" s="4">
        <v>1.0</v>
      </c>
      <c r="S64" s="4">
        <v>0.0</v>
      </c>
      <c r="T64" s="4"/>
    </row>
    <row r="65" ht="15.75" customHeight="1">
      <c r="A65" s="6" t="s">
        <v>18</v>
      </c>
      <c r="B65" s="6" t="s">
        <v>40</v>
      </c>
      <c r="C65" s="6" t="s">
        <v>385</v>
      </c>
      <c r="D65" s="6" t="s">
        <v>48</v>
      </c>
      <c r="E65" s="6">
        <v>2.0</v>
      </c>
      <c r="F65" s="6" t="s">
        <v>90</v>
      </c>
      <c r="G65" s="6" t="s">
        <v>396</v>
      </c>
      <c r="H65" s="6" t="s">
        <v>397</v>
      </c>
      <c r="I65" s="6" t="s">
        <v>398</v>
      </c>
      <c r="J65" s="6" t="s">
        <v>399</v>
      </c>
      <c r="K65" s="7" t="str">
        <f>HYPERLINK("https://website.cs.vt.edu/engage/industry/member-benefits.html","https://website.cs.vt.edu/engage/industry/member-benefits.html")</f>
        <v>https://website.cs.vt.edu/engage/industry/member-benefits.html</v>
      </c>
      <c r="L65" s="6" t="s">
        <v>400</v>
      </c>
      <c r="M65" s="6">
        <v>1.0</v>
      </c>
      <c r="N65" s="6">
        <v>0.0</v>
      </c>
      <c r="O65" s="6">
        <v>1.0</v>
      </c>
      <c r="P65" s="6">
        <v>0.0</v>
      </c>
      <c r="Q65" s="6">
        <v>0.0</v>
      </c>
      <c r="R65" s="6">
        <v>1.0</v>
      </c>
      <c r="S65" s="6">
        <v>0.0</v>
      </c>
      <c r="T65" s="6"/>
    </row>
    <row r="66" ht="15.75" customHeight="1">
      <c r="A66" s="4" t="s">
        <v>18</v>
      </c>
      <c r="B66" s="4" t="s">
        <v>48</v>
      </c>
      <c r="C66" s="4" t="s">
        <v>401</v>
      </c>
      <c r="D66" s="4" t="s">
        <v>60</v>
      </c>
      <c r="E66" s="4">
        <v>3.0</v>
      </c>
      <c r="F66" s="4" t="s">
        <v>90</v>
      </c>
      <c r="G66" s="4" t="s">
        <v>402</v>
      </c>
      <c r="H66" s="4" t="s">
        <v>403</v>
      </c>
      <c r="I66" s="4" t="s">
        <v>404</v>
      </c>
      <c r="J66" s="4" t="s">
        <v>405</v>
      </c>
      <c r="K66" s="5" t="str">
        <f>HYPERLINK("https://website.cs.vt.edu/engage/industry/career-fair/employer-information.html","https://website.cs.vt.edu/engage/industry/career-fair/employer-information.html")</f>
        <v>https://website.cs.vt.edu/engage/industry/career-fair/employer-information.html</v>
      </c>
      <c r="L66" s="4" t="s">
        <v>406</v>
      </c>
      <c r="M66" s="4">
        <v>1.0</v>
      </c>
      <c r="N66" s="4">
        <v>1.0</v>
      </c>
      <c r="O66" s="4">
        <v>1.0</v>
      </c>
      <c r="P66" s="4">
        <v>0.0</v>
      </c>
      <c r="Q66" s="4">
        <v>1.0</v>
      </c>
      <c r="R66" s="4">
        <v>1.0</v>
      </c>
      <c r="S66" s="4">
        <v>0.0</v>
      </c>
      <c r="T66" s="4"/>
    </row>
    <row r="67" ht="15.75" customHeight="1">
      <c r="A67" s="6" t="s">
        <v>18</v>
      </c>
      <c r="B67" s="6" t="s">
        <v>48</v>
      </c>
      <c r="C67" s="6" t="s">
        <v>401</v>
      </c>
      <c r="D67" s="6" t="s">
        <v>60</v>
      </c>
      <c r="E67" s="6">
        <v>3.0</v>
      </c>
      <c r="F67" s="6" t="s">
        <v>90</v>
      </c>
      <c r="G67" s="6" t="s">
        <v>407</v>
      </c>
      <c r="H67" s="6" t="s">
        <v>408</v>
      </c>
      <c r="I67" s="6" t="s">
        <v>409</v>
      </c>
      <c r="J67" s="6" t="s">
        <v>410</v>
      </c>
      <c r="K67" s="7" t="str">
        <f>HYPERLINK("https://website.cs.vt.edu/engage/industry/career-fair/student-information.html","https://website.cs.vt.edu/engage/industry/career-fair/student-information.html")</f>
        <v>https://website.cs.vt.edu/engage/industry/career-fair/student-information.html</v>
      </c>
      <c r="L67" s="6" t="s">
        <v>411</v>
      </c>
      <c r="M67" s="6">
        <v>1.0</v>
      </c>
      <c r="N67" s="6">
        <v>1.0</v>
      </c>
      <c r="O67" s="6">
        <v>1.0</v>
      </c>
      <c r="P67" s="6">
        <v>0.0</v>
      </c>
      <c r="Q67" s="6">
        <v>1.0</v>
      </c>
      <c r="R67" s="6">
        <v>1.0</v>
      </c>
      <c r="S67" s="6">
        <v>0.0</v>
      </c>
      <c r="T67" s="6"/>
    </row>
    <row r="68" ht="15.75" customHeight="1">
      <c r="A68" s="4" t="s">
        <v>22</v>
      </c>
      <c r="B68" s="4" t="s">
        <v>37</v>
      </c>
      <c r="C68" s="4" t="s">
        <v>22</v>
      </c>
      <c r="D68" s="4" t="s">
        <v>41</v>
      </c>
      <c r="E68" s="4">
        <v>1.0</v>
      </c>
      <c r="F68" s="4" t="s">
        <v>90</v>
      </c>
      <c r="G68" s="4" t="s">
        <v>412</v>
      </c>
      <c r="H68" s="4" t="s">
        <v>413</v>
      </c>
      <c r="I68" s="4" t="s">
        <v>414</v>
      </c>
      <c r="J68" s="4" t="s">
        <v>415</v>
      </c>
      <c r="K68" s="5" t="str">
        <f>HYPERLINK("https://website.cs.vt.edu/find-your-future-here/build-your-future-in-computer-science.html","https://website.cs.vt.edu/find-your-future-here/build-your-future-in-computer-science.html")</f>
        <v>https://website.cs.vt.edu/find-your-future-here/build-your-future-in-computer-science.html</v>
      </c>
      <c r="L68" s="4" t="s">
        <v>416</v>
      </c>
      <c r="M68" s="4">
        <v>0.0</v>
      </c>
      <c r="N68" s="4">
        <v>0.0</v>
      </c>
      <c r="O68" s="4">
        <v>1.0</v>
      </c>
      <c r="P68" s="4">
        <v>1.0</v>
      </c>
      <c r="Q68" s="4">
        <v>2.0</v>
      </c>
      <c r="R68" s="4">
        <v>1.0</v>
      </c>
      <c r="S68" s="4">
        <v>0.0</v>
      </c>
      <c r="T68" s="4"/>
    </row>
    <row r="69" ht="15.75" customHeight="1">
      <c r="A69" s="6" t="s">
        <v>22</v>
      </c>
      <c r="B69" s="6" t="s">
        <v>37</v>
      </c>
      <c r="C69" s="6" t="s">
        <v>22</v>
      </c>
      <c r="D69" s="6" t="s">
        <v>41</v>
      </c>
      <c r="E69" s="6">
        <v>1.0</v>
      </c>
      <c r="F69" s="6" t="s">
        <v>85</v>
      </c>
      <c r="G69" s="6" t="s">
        <v>417</v>
      </c>
      <c r="H69" s="6" t="s">
        <v>418</v>
      </c>
      <c r="I69" s="6" t="s">
        <v>419</v>
      </c>
      <c r="J69" s="6" t="s">
        <v>420</v>
      </c>
      <c r="K69" s="7" t="str">
        <f>HYPERLINK("https://website.cs.vt.edu/find-your-future-here.html","https://website.cs.vt.edu/find-your-future-here.html")</f>
        <v>https://website.cs.vt.edu/find-your-future-here.html</v>
      </c>
      <c r="L69" s="6" t="s">
        <v>421</v>
      </c>
      <c r="M69" s="6">
        <v>1.0</v>
      </c>
      <c r="N69" s="6">
        <v>1.0</v>
      </c>
      <c r="O69" s="6">
        <v>1.0</v>
      </c>
      <c r="P69" s="6">
        <v>0.0</v>
      </c>
      <c r="Q69" s="6">
        <v>2.0</v>
      </c>
      <c r="R69" s="6">
        <v>1.0</v>
      </c>
      <c r="S69" s="6">
        <v>0.0</v>
      </c>
      <c r="T69" s="6"/>
    </row>
    <row r="70" ht="15.75" customHeight="1">
      <c r="A70" s="4" t="s">
        <v>17</v>
      </c>
      <c r="B70" s="4" t="s">
        <v>37</v>
      </c>
      <c r="C70" s="4" t="s">
        <v>17</v>
      </c>
      <c r="D70" s="4" t="s">
        <v>42</v>
      </c>
      <c r="E70" s="4">
        <v>1.0</v>
      </c>
      <c r="F70" s="4" t="s">
        <v>17</v>
      </c>
      <c r="G70" s="4" t="s">
        <v>422</v>
      </c>
      <c r="H70" s="4" t="s">
        <v>423</v>
      </c>
      <c r="I70" s="4" t="s">
        <v>424</v>
      </c>
      <c r="J70" s="4" t="s">
        <v>425</v>
      </c>
      <c r="K70" s="5" t="str">
        <f>HYPERLINK("https://website.cs.vt.edu/people/administration.html","https://website.cs.vt.edu/people/administration.html")</f>
        <v>https://website.cs.vt.edu/people/administration.html</v>
      </c>
      <c r="L70" s="4" t="s">
        <v>426</v>
      </c>
      <c r="M70" s="4">
        <v>0.0</v>
      </c>
      <c r="N70" s="4">
        <v>1.0</v>
      </c>
      <c r="O70" s="4">
        <v>5.0</v>
      </c>
      <c r="P70" s="4">
        <v>0.0</v>
      </c>
      <c r="Q70" s="4">
        <v>1.0</v>
      </c>
      <c r="R70" s="4">
        <v>1.0</v>
      </c>
      <c r="S70" s="4">
        <v>0.0</v>
      </c>
      <c r="T70" s="4"/>
    </row>
    <row r="71" ht="15.75" customHeight="1">
      <c r="A71" s="6" t="s">
        <v>17</v>
      </c>
      <c r="B71" s="6" t="s">
        <v>37</v>
      </c>
      <c r="C71" s="6" t="s">
        <v>17</v>
      </c>
      <c r="D71" s="6" t="s">
        <v>42</v>
      </c>
      <c r="E71" s="6">
        <v>1.0</v>
      </c>
      <c r="F71" s="6" t="s">
        <v>17</v>
      </c>
      <c r="G71" s="6" t="s">
        <v>427</v>
      </c>
      <c r="H71" s="6" t="s">
        <v>428</v>
      </c>
      <c r="I71" s="6" t="s">
        <v>429</v>
      </c>
      <c r="J71" s="6" t="s">
        <v>430</v>
      </c>
      <c r="K71" s="7" t="str">
        <f>HYPERLINK("https://website.cs.vt.edu/people/advisory-board.html","https://website.cs.vt.edu/people/advisory-board.html")</f>
        <v>https://website.cs.vt.edu/people/advisory-board.html</v>
      </c>
      <c r="L71" s="6" t="s">
        <v>431</v>
      </c>
      <c r="M71" s="6">
        <v>0.0</v>
      </c>
      <c r="N71" s="6">
        <v>1.0</v>
      </c>
      <c r="O71" s="6">
        <v>0.0</v>
      </c>
      <c r="P71" s="6">
        <v>0.0</v>
      </c>
      <c r="Q71" s="6">
        <v>1.0</v>
      </c>
      <c r="R71" s="6">
        <v>1.0</v>
      </c>
      <c r="S71" s="6">
        <v>0.0</v>
      </c>
      <c r="T71" s="6"/>
    </row>
    <row r="72" ht="15.75" customHeight="1">
      <c r="A72" s="4" t="s">
        <v>17</v>
      </c>
      <c r="B72" s="4" t="s">
        <v>37</v>
      </c>
      <c r="C72" s="4" t="s">
        <v>17</v>
      </c>
      <c r="D72" s="4" t="s">
        <v>42</v>
      </c>
      <c r="E72" s="4">
        <v>1.0</v>
      </c>
      <c r="F72" s="4" t="s">
        <v>17</v>
      </c>
      <c r="G72" s="4" t="s">
        <v>432</v>
      </c>
      <c r="H72" s="4" t="s">
        <v>433</v>
      </c>
      <c r="I72" s="4" t="s">
        <v>434</v>
      </c>
      <c r="J72" s="4" t="s">
        <v>435</v>
      </c>
      <c r="K72" s="5" t="str">
        <f>HYPERLINK("https://website.cs.vt.edu/people/faculty.html","https://website.cs.vt.edu/people/faculty.html")</f>
        <v>https://website.cs.vt.edu/people/faculty.html</v>
      </c>
      <c r="L72" s="4" t="s">
        <v>436</v>
      </c>
      <c r="M72" s="4">
        <v>1.0</v>
      </c>
      <c r="N72" s="4">
        <v>0.0</v>
      </c>
      <c r="O72" s="4">
        <v>0.0</v>
      </c>
      <c r="P72" s="4">
        <v>0.0</v>
      </c>
      <c r="Q72" s="4">
        <v>1.0</v>
      </c>
      <c r="R72" s="4">
        <v>1.0</v>
      </c>
      <c r="S72" s="4">
        <v>0.0</v>
      </c>
      <c r="T72" s="4"/>
    </row>
    <row r="73" ht="15.75" customHeight="1">
      <c r="A73" s="6" t="s">
        <v>17</v>
      </c>
      <c r="B73" s="6" t="s">
        <v>37</v>
      </c>
      <c r="C73" s="6" t="s">
        <v>17</v>
      </c>
      <c r="D73" s="6" t="s">
        <v>42</v>
      </c>
      <c r="E73" s="6">
        <v>1.0</v>
      </c>
      <c r="F73" s="6" t="s">
        <v>17</v>
      </c>
      <c r="G73" s="6" t="s">
        <v>437</v>
      </c>
      <c r="H73" s="6" t="s">
        <v>438</v>
      </c>
      <c r="I73" s="6" t="s">
        <v>439</v>
      </c>
      <c r="J73" s="6" t="s">
        <v>440</v>
      </c>
      <c r="K73" s="7" t="str">
        <f>HYPERLINK("https://website.cs.vt.edu/people.html","https://website.cs.vt.edu/people.html")</f>
        <v>https://website.cs.vt.edu/people.html</v>
      </c>
      <c r="L73" s="6" t="s">
        <v>441</v>
      </c>
      <c r="M73" s="6">
        <v>0.0</v>
      </c>
      <c r="N73" s="6">
        <v>0.0</v>
      </c>
      <c r="O73" s="6">
        <v>1.0</v>
      </c>
      <c r="P73" s="6">
        <v>0.0</v>
      </c>
      <c r="Q73" s="6">
        <v>1.0</v>
      </c>
      <c r="R73" s="6">
        <v>1.0</v>
      </c>
      <c r="S73" s="6">
        <v>0.0</v>
      </c>
      <c r="T73" s="6"/>
    </row>
    <row r="74" ht="15.75" customHeight="1">
      <c r="A74" s="4" t="s">
        <v>17</v>
      </c>
      <c r="B74" s="4" t="s">
        <v>42</v>
      </c>
      <c r="C74" s="4" t="s">
        <v>442</v>
      </c>
      <c r="D74" s="4" t="s">
        <v>49</v>
      </c>
      <c r="E74" s="4">
        <v>2.0</v>
      </c>
      <c r="F74" s="4" t="s">
        <v>17</v>
      </c>
      <c r="G74" s="4" t="s">
        <v>443</v>
      </c>
      <c r="H74" s="4" t="s">
        <v>444</v>
      </c>
      <c r="I74" s="4" t="s">
        <v>445</v>
      </c>
      <c r="J74" s="4" t="s">
        <v>446</v>
      </c>
      <c r="K74" s="5" t="str">
        <f>HYPERLINK("https://website.cs.vt.edu/people/administration/amy-jordan.html","https://website.cs.vt.edu/people/administration/amy-jordan.html")</f>
        <v>https://website.cs.vt.edu/people/administration/amy-jordan.html</v>
      </c>
      <c r="L74" s="4" t="s">
        <v>447</v>
      </c>
      <c r="M74" s="4">
        <v>0.0</v>
      </c>
      <c r="N74" s="4">
        <v>1.0</v>
      </c>
      <c r="O74" s="4">
        <v>5.0</v>
      </c>
      <c r="P74" s="4">
        <v>0.0</v>
      </c>
      <c r="Q74" s="4">
        <v>1.0</v>
      </c>
      <c r="R74" s="4">
        <v>1.0</v>
      </c>
      <c r="S74" s="4">
        <v>0.0</v>
      </c>
      <c r="T74" s="4"/>
    </row>
    <row r="75" ht="15.75" customHeight="1">
      <c r="A75" s="6" t="s">
        <v>17</v>
      </c>
      <c r="B75" s="6" t="s">
        <v>42</v>
      </c>
      <c r="C75" s="6" t="s">
        <v>442</v>
      </c>
      <c r="D75" s="6" t="s">
        <v>49</v>
      </c>
      <c r="E75" s="6">
        <v>2.0</v>
      </c>
      <c r="F75" s="6" t="s">
        <v>17</v>
      </c>
      <c r="G75" s="6" t="s">
        <v>448</v>
      </c>
      <c r="H75" s="6" t="s">
        <v>449</v>
      </c>
      <c r="I75" s="6" t="s">
        <v>450</v>
      </c>
      <c r="J75" s="6" t="s">
        <v>451</v>
      </c>
      <c r="K75" s="7" t="str">
        <f>HYPERLINK("https://website.cs.vt.edu/people/administration/andrea-sirles.html","https://website.cs.vt.edu/people/administration/andrea-sirles.html")</f>
        <v>https://website.cs.vt.edu/people/administration/andrea-sirles.html</v>
      </c>
      <c r="L75" s="6" t="s">
        <v>452</v>
      </c>
      <c r="M75" s="6">
        <v>0.0</v>
      </c>
      <c r="N75" s="6">
        <v>1.0</v>
      </c>
      <c r="O75" s="6">
        <v>5.0</v>
      </c>
      <c r="P75" s="6">
        <v>0.0</v>
      </c>
      <c r="Q75" s="6">
        <v>1.0</v>
      </c>
      <c r="R75" s="6">
        <v>1.0</v>
      </c>
      <c r="S75" s="6">
        <v>0.0</v>
      </c>
      <c r="T75" s="6"/>
    </row>
    <row r="76" ht="15.75" customHeight="1">
      <c r="A76" s="4" t="s">
        <v>17</v>
      </c>
      <c r="B76" s="4" t="s">
        <v>42</v>
      </c>
      <c r="C76" s="4" t="s">
        <v>442</v>
      </c>
      <c r="D76" s="4" t="s">
        <v>49</v>
      </c>
      <c r="E76" s="4">
        <v>2.0</v>
      </c>
      <c r="F76" s="4" t="s">
        <v>17</v>
      </c>
      <c r="G76" s="4" t="s">
        <v>453</v>
      </c>
      <c r="H76" s="4" t="s">
        <v>454</v>
      </c>
      <c r="I76" s="4" t="s">
        <v>455</v>
      </c>
      <c r="J76" s="4" t="s">
        <v>456</v>
      </c>
      <c r="K76" s="5" t="str">
        <f>HYPERLINK("https://website.cs.vt.edu/people/administration/barbara-parker.html","https://website.cs.vt.edu/people/administration/barbara-parker.html")</f>
        <v>https://website.cs.vt.edu/people/administration/barbara-parker.html</v>
      </c>
      <c r="L76" s="4" t="s">
        <v>457</v>
      </c>
      <c r="M76" s="4">
        <v>0.0</v>
      </c>
      <c r="N76" s="4">
        <v>1.0</v>
      </c>
      <c r="O76" s="4">
        <v>5.0</v>
      </c>
      <c r="P76" s="4">
        <v>0.0</v>
      </c>
      <c r="Q76" s="4">
        <v>1.0</v>
      </c>
      <c r="R76" s="4">
        <v>1.0</v>
      </c>
      <c r="S76" s="4">
        <v>0.0</v>
      </c>
      <c r="T76" s="4"/>
    </row>
    <row r="77" ht="15.75" customHeight="1">
      <c r="A77" s="6" t="s">
        <v>17</v>
      </c>
      <c r="B77" s="6" t="s">
        <v>42</v>
      </c>
      <c r="C77" s="6" t="s">
        <v>442</v>
      </c>
      <c r="D77" s="6" t="s">
        <v>49</v>
      </c>
      <c r="E77" s="6">
        <v>2.0</v>
      </c>
      <c r="F77" s="6" t="s">
        <v>17</v>
      </c>
      <c r="G77" s="6" t="s">
        <v>458</v>
      </c>
      <c r="H77" s="6" t="s">
        <v>459</v>
      </c>
      <c r="I77" s="6" t="s">
        <v>460</v>
      </c>
      <c r="J77" s="6" t="s">
        <v>461</v>
      </c>
      <c r="K77" s="7" t="str">
        <f>HYPERLINK("https://website.cs.vt.edu/people/administration/ben-cheng.html","https://website.cs.vt.edu/people/administration/ben-cheng.html")</f>
        <v>https://website.cs.vt.edu/people/administration/ben-cheng.html</v>
      </c>
      <c r="L77" s="6" t="s">
        <v>462</v>
      </c>
      <c r="M77" s="6">
        <v>0.0</v>
      </c>
      <c r="N77" s="6">
        <v>1.0</v>
      </c>
      <c r="O77" s="6">
        <v>5.0</v>
      </c>
      <c r="P77" s="6">
        <v>0.0</v>
      </c>
      <c r="Q77" s="6">
        <v>1.0</v>
      </c>
      <c r="R77" s="6">
        <v>1.0</v>
      </c>
      <c r="S77" s="6">
        <v>0.0</v>
      </c>
      <c r="T77" s="6"/>
    </row>
    <row r="78" ht="15.75" customHeight="1">
      <c r="A78" s="4" t="s">
        <v>17</v>
      </c>
      <c r="B78" s="4" t="s">
        <v>42</v>
      </c>
      <c r="C78" s="4" t="s">
        <v>442</v>
      </c>
      <c r="D78" s="4" t="s">
        <v>49</v>
      </c>
      <c r="E78" s="4">
        <v>2.0</v>
      </c>
      <c r="F78" s="4" t="s">
        <v>17</v>
      </c>
      <c r="G78" s="4" t="s">
        <v>463</v>
      </c>
      <c r="H78" s="4" t="s">
        <v>464</v>
      </c>
      <c r="I78" s="4" t="s">
        <v>465</v>
      </c>
      <c r="J78" s="4" t="s">
        <v>466</v>
      </c>
      <c r="K78" s="5" t="str">
        <f>HYPERLINK("https://website.cs.vt.edu/people/administration/benjamin-stein.html","https://website.cs.vt.edu/people/administration/benjamin-stein.html")</f>
        <v>https://website.cs.vt.edu/people/administration/benjamin-stein.html</v>
      </c>
      <c r="L78" s="4" t="s">
        <v>467</v>
      </c>
      <c r="M78" s="4">
        <v>0.0</v>
      </c>
      <c r="N78" s="4">
        <v>1.0</v>
      </c>
      <c r="O78" s="4">
        <v>5.0</v>
      </c>
      <c r="P78" s="4">
        <v>0.0</v>
      </c>
      <c r="Q78" s="4">
        <v>1.0</v>
      </c>
      <c r="R78" s="4">
        <v>1.0</v>
      </c>
      <c r="S78" s="4">
        <v>0.0</v>
      </c>
      <c r="T78" s="4"/>
    </row>
    <row r="79" ht="15.75" customHeight="1">
      <c r="A79" s="6" t="s">
        <v>17</v>
      </c>
      <c r="B79" s="6" t="s">
        <v>42</v>
      </c>
      <c r="C79" s="6" t="s">
        <v>442</v>
      </c>
      <c r="D79" s="6" t="s">
        <v>49</v>
      </c>
      <c r="E79" s="6">
        <v>2.0</v>
      </c>
      <c r="F79" s="6" t="s">
        <v>17</v>
      </c>
      <c r="G79" s="6" t="s">
        <v>468</v>
      </c>
      <c r="H79" s="6" t="s">
        <v>469</v>
      </c>
      <c r="I79" s="6" t="s">
        <v>470</v>
      </c>
      <c r="J79" s="6" t="s">
        <v>471</v>
      </c>
      <c r="K79" s="7" t="str">
        <f>HYPERLINK("https://website.cs.vt.edu/people/administration/chris-arnold.html","https://website.cs.vt.edu/people/administration/chris-arnold.html")</f>
        <v>https://website.cs.vt.edu/people/administration/chris-arnold.html</v>
      </c>
      <c r="L79" s="6" t="s">
        <v>472</v>
      </c>
      <c r="M79" s="6">
        <v>0.0</v>
      </c>
      <c r="N79" s="6">
        <v>1.0</v>
      </c>
      <c r="O79" s="6">
        <v>5.0</v>
      </c>
      <c r="P79" s="6">
        <v>0.0</v>
      </c>
      <c r="Q79" s="6">
        <v>1.0</v>
      </c>
      <c r="R79" s="6">
        <v>1.0</v>
      </c>
      <c r="S79" s="6">
        <v>0.0</v>
      </c>
      <c r="T79" s="6"/>
    </row>
    <row r="80" ht="15.75" customHeight="1">
      <c r="A80" s="4" t="s">
        <v>17</v>
      </c>
      <c r="B80" s="4" t="s">
        <v>42</v>
      </c>
      <c r="C80" s="4" t="s">
        <v>442</v>
      </c>
      <c r="D80" s="4" t="s">
        <v>49</v>
      </c>
      <c r="E80" s="4">
        <v>2.0</v>
      </c>
      <c r="F80" s="4" t="s">
        <v>17</v>
      </c>
      <c r="G80" s="4" t="s">
        <v>473</v>
      </c>
      <c r="H80" s="4" t="s">
        <v>474</v>
      </c>
      <c r="I80" s="4" t="s">
        <v>475</v>
      </c>
      <c r="J80" s="4" t="s">
        <v>476</v>
      </c>
      <c r="K80" s="5" t="str">
        <f>HYPERLINK("https://website.cs.vt.edu/people/administration/debbie-zier.html","https://website.cs.vt.edu/people/administration/debbie-zier.html")</f>
        <v>https://website.cs.vt.edu/people/administration/debbie-zier.html</v>
      </c>
      <c r="L80" s="4" t="s">
        <v>477</v>
      </c>
      <c r="M80" s="4">
        <v>0.0</v>
      </c>
      <c r="N80" s="4">
        <v>0.0</v>
      </c>
      <c r="O80" s="4">
        <v>5.0</v>
      </c>
      <c r="P80" s="4">
        <v>0.0</v>
      </c>
      <c r="Q80" s="4">
        <v>1.0</v>
      </c>
      <c r="R80" s="4">
        <v>1.0</v>
      </c>
      <c r="S80" s="4">
        <v>0.0</v>
      </c>
      <c r="T80" s="4"/>
    </row>
    <row r="81" ht="15.75" customHeight="1">
      <c r="A81" s="6" t="s">
        <v>17</v>
      </c>
      <c r="B81" s="6" t="s">
        <v>42</v>
      </c>
      <c r="C81" s="6" t="s">
        <v>442</v>
      </c>
      <c r="D81" s="6" t="s">
        <v>49</v>
      </c>
      <c r="E81" s="6">
        <v>2.0</v>
      </c>
      <c r="F81" s="6" t="s">
        <v>17</v>
      </c>
      <c r="G81" s="6" t="s">
        <v>478</v>
      </c>
      <c r="H81" s="6" t="s">
        <v>479</v>
      </c>
      <c r="I81" s="6" t="s">
        <v>480</v>
      </c>
      <c r="J81" s="6" t="s">
        <v>481</v>
      </c>
      <c r="K81" s="7" t="str">
        <f>HYPERLINK("https://website.cs.vt.edu/people/administration/jennifer-bradley.html","https://website.cs.vt.edu/people/administration/jennifer-bradley.html")</f>
        <v>https://website.cs.vt.edu/people/administration/jennifer-bradley.html</v>
      </c>
      <c r="L81" s="6" t="s">
        <v>482</v>
      </c>
      <c r="M81" s="6">
        <v>0.0</v>
      </c>
      <c r="N81" s="6">
        <v>1.0</v>
      </c>
      <c r="O81" s="6">
        <v>5.0</v>
      </c>
      <c r="P81" s="6">
        <v>0.0</v>
      </c>
      <c r="Q81" s="6">
        <v>1.0</v>
      </c>
      <c r="R81" s="6">
        <v>1.0</v>
      </c>
      <c r="S81" s="6">
        <v>0.0</v>
      </c>
      <c r="T81" s="6"/>
    </row>
    <row r="82" ht="15.75" customHeight="1">
      <c r="A82" s="4" t="s">
        <v>17</v>
      </c>
      <c r="B82" s="4" t="s">
        <v>42</v>
      </c>
      <c r="C82" s="4" t="s">
        <v>442</v>
      </c>
      <c r="D82" s="4" t="s">
        <v>49</v>
      </c>
      <c r="E82" s="4">
        <v>2.0</v>
      </c>
      <c r="F82" s="4" t="s">
        <v>17</v>
      </c>
      <c r="G82" s="4" t="s">
        <v>483</v>
      </c>
      <c r="H82" s="4" t="s">
        <v>484</v>
      </c>
      <c r="I82" s="4" t="s">
        <v>485</v>
      </c>
      <c r="J82" s="4" t="s">
        <v>486</v>
      </c>
      <c r="K82" s="5" t="str">
        <f>HYPERLINK("https://website.cs.vt.edu/people/administration/joan-monahan-watson.html","https://website.cs.vt.edu/people/administration/joan-monahan-watson.html")</f>
        <v>https://website.cs.vt.edu/people/administration/joan-monahan-watson.html</v>
      </c>
      <c r="L82" s="4" t="s">
        <v>487</v>
      </c>
      <c r="M82" s="4">
        <v>0.0</v>
      </c>
      <c r="N82" s="4">
        <v>1.0</v>
      </c>
      <c r="O82" s="4">
        <v>5.0</v>
      </c>
      <c r="P82" s="4">
        <v>0.0</v>
      </c>
      <c r="Q82" s="4">
        <v>1.0</v>
      </c>
      <c r="R82" s="4">
        <v>1.0</v>
      </c>
      <c r="S82" s="4">
        <v>0.0</v>
      </c>
      <c r="T82" s="4"/>
    </row>
    <row r="83" ht="15.75" customHeight="1">
      <c r="A83" s="6" t="s">
        <v>17</v>
      </c>
      <c r="B83" s="6" t="s">
        <v>42</v>
      </c>
      <c r="C83" s="6" t="s">
        <v>442</v>
      </c>
      <c r="D83" s="6" t="s">
        <v>49</v>
      </c>
      <c r="E83" s="6">
        <v>2.0</v>
      </c>
      <c r="F83" s="6" t="s">
        <v>17</v>
      </c>
      <c r="G83" s="6" t="s">
        <v>488</v>
      </c>
      <c r="H83" s="6" t="s">
        <v>489</v>
      </c>
      <c r="I83" s="6" t="s">
        <v>490</v>
      </c>
      <c r="J83" s="6" t="s">
        <v>491</v>
      </c>
      <c r="K83" s="7" t="str">
        <f>HYPERLINK("https://website.cs.vt.edu/people/administration/joe-morgan.html","https://website.cs.vt.edu/people/administration/joe-morgan.html")</f>
        <v>https://website.cs.vt.edu/people/administration/joe-morgan.html</v>
      </c>
      <c r="L83" s="6" t="s">
        <v>492</v>
      </c>
      <c r="M83" s="6">
        <v>0.0</v>
      </c>
      <c r="N83" s="6">
        <v>1.0</v>
      </c>
      <c r="O83" s="6">
        <v>5.0</v>
      </c>
      <c r="P83" s="6">
        <v>1.0</v>
      </c>
      <c r="Q83" s="6">
        <v>1.0</v>
      </c>
      <c r="R83" s="6">
        <v>1.0</v>
      </c>
      <c r="S83" s="6">
        <v>0.0</v>
      </c>
      <c r="T83" s="6"/>
    </row>
    <row r="84" ht="15.75" customHeight="1">
      <c r="A84" s="4" t="s">
        <v>17</v>
      </c>
      <c r="B84" s="4" t="s">
        <v>42</v>
      </c>
      <c r="C84" s="4" t="s">
        <v>442</v>
      </c>
      <c r="D84" s="4" t="s">
        <v>49</v>
      </c>
      <c r="E84" s="4">
        <v>2.0</v>
      </c>
      <c r="F84" s="4" t="s">
        <v>17</v>
      </c>
      <c r="G84" s="4" t="s">
        <v>493</v>
      </c>
      <c r="H84" s="4" t="s">
        <v>494</v>
      </c>
      <c r="I84" s="4" t="s">
        <v>495</v>
      </c>
      <c r="J84" s="4" t="s">
        <v>496</v>
      </c>
      <c r="K84" s="5" t="str">
        <f>HYPERLINK("https://website.cs.vt.edu/people/administration/klaudia-escobar.html","https://website.cs.vt.edu/people/administration/klaudia-escobar.html")</f>
        <v>https://website.cs.vt.edu/people/administration/klaudia-escobar.html</v>
      </c>
      <c r="L84" s="4" t="s">
        <v>497</v>
      </c>
      <c r="M84" s="4">
        <v>0.0</v>
      </c>
      <c r="N84" s="4">
        <v>1.0</v>
      </c>
      <c r="O84" s="4">
        <v>5.0</v>
      </c>
      <c r="P84" s="4">
        <v>0.0</v>
      </c>
      <c r="Q84" s="4">
        <v>1.0</v>
      </c>
      <c r="R84" s="4">
        <v>1.0</v>
      </c>
      <c r="S84" s="4">
        <v>0.0</v>
      </c>
      <c r="T84" s="4"/>
    </row>
    <row r="85" ht="15.75" customHeight="1">
      <c r="A85" s="6" t="s">
        <v>17</v>
      </c>
      <c r="B85" s="6" t="s">
        <v>42</v>
      </c>
      <c r="C85" s="6" t="s">
        <v>442</v>
      </c>
      <c r="D85" s="6" t="s">
        <v>49</v>
      </c>
      <c r="E85" s="6">
        <v>2.0</v>
      </c>
      <c r="F85" s="6" t="s">
        <v>17</v>
      </c>
      <c r="G85" s="6" t="s">
        <v>498</v>
      </c>
      <c r="H85" s="6" t="s">
        <v>499</v>
      </c>
      <c r="I85" s="6" t="s">
        <v>500</v>
      </c>
      <c r="J85" s="6" t="s">
        <v>501</v>
      </c>
      <c r="K85" s="7" t="str">
        <f>HYPERLINK("https://website.cs.vt.edu/people/administration/leslie-thornton-obrien.html","https://website.cs.vt.edu/people/administration/leslie-thornton-obrien.html")</f>
        <v>https://website.cs.vt.edu/people/administration/leslie-thornton-obrien.html</v>
      </c>
      <c r="L85" s="6" t="s">
        <v>502</v>
      </c>
      <c r="M85" s="6">
        <v>0.0</v>
      </c>
      <c r="N85" s="6">
        <v>1.0</v>
      </c>
      <c r="O85" s="6">
        <v>5.0</v>
      </c>
      <c r="P85" s="6">
        <v>0.0</v>
      </c>
      <c r="Q85" s="6">
        <v>1.0</v>
      </c>
      <c r="R85" s="6">
        <v>1.0</v>
      </c>
      <c r="S85" s="6">
        <v>0.0</v>
      </c>
      <c r="T85" s="6"/>
    </row>
    <row r="86" ht="15.75" customHeight="1">
      <c r="A86" s="4" t="s">
        <v>17</v>
      </c>
      <c r="B86" s="4" t="s">
        <v>42</v>
      </c>
      <c r="C86" s="4" t="s">
        <v>442</v>
      </c>
      <c r="D86" s="4" t="s">
        <v>49</v>
      </c>
      <c r="E86" s="4">
        <v>2.0</v>
      </c>
      <c r="F86" s="4" t="s">
        <v>17</v>
      </c>
      <c r="G86" s="4" t="s">
        <v>503</v>
      </c>
      <c r="H86" s="4" t="s">
        <v>504</v>
      </c>
      <c r="I86" s="4" t="s">
        <v>505</v>
      </c>
      <c r="J86" s="4" t="s">
        <v>506</v>
      </c>
      <c r="K86" s="5" t="str">
        <f>HYPERLINK("https://website.cs.vt.edu/people/administration/liliana-farabaugh.html","https://website.cs.vt.edu/people/administration/liliana-farabaugh.html")</f>
        <v>https://website.cs.vt.edu/people/administration/liliana-farabaugh.html</v>
      </c>
      <c r="L86" s="4" t="s">
        <v>507</v>
      </c>
      <c r="M86" s="4">
        <v>1.0</v>
      </c>
      <c r="N86" s="4">
        <v>1.0</v>
      </c>
      <c r="O86" s="4">
        <v>5.0</v>
      </c>
      <c r="P86" s="4">
        <v>0.0</v>
      </c>
      <c r="Q86" s="4">
        <v>1.0</v>
      </c>
      <c r="R86" s="4">
        <v>1.0</v>
      </c>
      <c r="S86" s="4">
        <v>0.0</v>
      </c>
      <c r="T86" s="4"/>
    </row>
    <row r="87" ht="15.75" customHeight="1">
      <c r="A87" s="6" t="s">
        <v>17</v>
      </c>
      <c r="B87" s="6" t="s">
        <v>42</v>
      </c>
      <c r="C87" s="6" t="s">
        <v>442</v>
      </c>
      <c r="D87" s="6" t="s">
        <v>49</v>
      </c>
      <c r="E87" s="6">
        <v>2.0</v>
      </c>
      <c r="F87" s="6" t="s">
        <v>17</v>
      </c>
      <c r="G87" s="6" t="s">
        <v>508</v>
      </c>
      <c r="H87" s="6" t="s">
        <v>509</v>
      </c>
      <c r="I87" s="6" t="s">
        <v>510</v>
      </c>
      <c r="J87" s="6" t="s">
        <v>511</v>
      </c>
      <c r="K87" s="7" t="str">
        <f>HYPERLINK("https://website.cs.vt.edu/people/administration/lindsay-tolar.html","https://website.cs.vt.edu/people/administration/lindsay-tolar.html")</f>
        <v>https://website.cs.vt.edu/people/administration/lindsay-tolar.html</v>
      </c>
      <c r="L87" s="6" t="s">
        <v>512</v>
      </c>
      <c r="M87" s="6">
        <v>0.0</v>
      </c>
      <c r="N87" s="6">
        <v>1.0</v>
      </c>
      <c r="O87" s="6">
        <v>5.0</v>
      </c>
      <c r="P87" s="6">
        <v>0.0</v>
      </c>
      <c r="Q87" s="6">
        <v>1.0</v>
      </c>
      <c r="R87" s="6">
        <v>1.0</v>
      </c>
      <c r="S87" s="6">
        <v>0.0</v>
      </c>
      <c r="T87" s="6"/>
    </row>
    <row r="88" ht="15.75" customHeight="1">
      <c r="A88" s="4" t="s">
        <v>17</v>
      </c>
      <c r="B88" s="4" t="s">
        <v>42</v>
      </c>
      <c r="C88" s="4" t="s">
        <v>442</v>
      </c>
      <c r="D88" s="4" t="s">
        <v>49</v>
      </c>
      <c r="E88" s="4">
        <v>2.0</v>
      </c>
      <c r="F88" s="4" t="s">
        <v>17</v>
      </c>
      <c r="G88" s="4" t="s">
        <v>513</v>
      </c>
      <c r="H88" s="4" t="s">
        <v>514</v>
      </c>
      <c r="I88" s="4" t="s">
        <v>515</v>
      </c>
      <c r="J88" s="4" t="s">
        <v>516</v>
      </c>
      <c r="K88" s="5" t="str">
        <f>HYPERLINK("https://website.cs.vt.edu/people/administration/makayla-welch.html","https://website.cs.vt.edu/people/administration/makayla-welch.html")</f>
        <v>https://website.cs.vt.edu/people/administration/makayla-welch.html</v>
      </c>
      <c r="L88" s="4" t="s">
        <v>517</v>
      </c>
      <c r="M88" s="4">
        <v>0.0</v>
      </c>
      <c r="N88" s="4">
        <v>1.0</v>
      </c>
      <c r="O88" s="4">
        <v>5.0</v>
      </c>
      <c r="P88" s="4">
        <v>0.0</v>
      </c>
      <c r="Q88" s="4">
        <v>0.0</v>
      </c>
      <c r="R88" s="4">
        <v>1.0</v>
      </c>
      <c r="S88" s="4">
        <v>0.0</v>
      </c>
      <c r="T88" s="4"/>
    </row>
    <row r="89" ht="15.75" customHeight="1">
      <c r="A89" s="6" t="s">
        <v>17</v>
      </c>
      <c r="B89" s="6" t="s">
        <v>42</v>
      </c>
      <c r="C89" s="6" t="s">
        <v>442</v>
      </c>
      <c r="D89" s="6" t="s">
        <v>49</v>
      </c>
      <c r="E89" s="6">
        <v>2.0</v>
      </c>
      <c r="F89" s="6" t="s">
        <v>17</v>
      </c>
      <c r="G89" s="6" t="s">
        <v>518</v>
      </c>
      <c r="H89" s="6" t="s">
        <v>519</v>
      </c>
      <c r="I89" s="6" t="s">
        <v>520</v>
      </c>
      <c r="J89" s="6" t="s">
        <v>521</v>
      </c>
      <c r="K89" s="7" t="str">
        <f>HYPERLINK("https://website.cs.vt.edu/people/administration/mark-flynn.html","https://website.cs.vt.edu/people/administration/mark-flynn.html")</f>
        <v>https://website.cs.vt.edu/people/administration/mark-flynn.html</v>
      </c>
      <c r="L89" s="6" t="s">
        <v>522</v>
      </c>
      <c r="M89" s="6">
        <v>0.0</v>
      </c>
      <c r="N89" s="6">
        <v>1.0</v>
      </c>
      <c r="O89" s="6">
        <v>5.0</v>
      </c>
      <c r="P89" s="6">
        <v>0.0</v>
      </c>
      <c r="Q89" s="6">
        <v>1.0</v>
      </c>
      <c r="R89" s="6">
        <v>1.0</v>
      </c>
      <c r="S89" s="6">
        <v>0.0</v>
      </c>
      <c r="T89" s="6"/>
    </row>
    <row r="90" ht="15.75" customHeight="1">
      <c r="A90" s="4" t="s">
        <v>17</v>
      </c>
      <c r="B90" s="4" t="s">
        <v>42</v>
      </c>
      <c r="C90" s="4" t="s">
        <v>442</v>
      </c>
      <c r="D90" s="4" t="s">
        <v>49</v>
      </c>
      <c r="E90" s="4">
        <v>2.0</v>
      </c>
      <c r="F90" s="4" t="s">
        <v>17</v>
      </c>
      <c r="G90" s="4" t="s">
        <v>523</v>
      </c>
      <c r="H90" s="4" t="s">
        <v>524</v>
      </c>
      <c r="I90" s="4" t="s">
        <v>525</v>
      </c>
      <c r="J90" s="4" t="s">
        <v>526</v>
      </c>
      <c r="K90" s="5" t="str">
        <f>HYPERLINK("https://website.cs.vt.edu/people/administration/melissa-mcpeak.html","https://website.cs.vt.edu/people/administration/melissa-mcpeak.html")</f>
        <v>https://website.cs.vt.edu/people/administration/melissa-mcpeak.html</v>
      </c>
      <c r="L90" s="4" t="s">
        <v>527</v>
      </c>
      <c r="M90" s="4">
        <v>0.0</v>
      </c>
      <c r="N90" s="4">
        <v>1.0</v>
      </c>
      <c r="O90" s="4">
        <v>5.0</v>
      </c>
      <c r="P90" s="4">
        <v>1.0</v>
      </c>
      <c r="Q90" s="4">
        <v>1.0</v>
      </c>
      <c r="R90" s="4">
        <v>1.0</v>
      </c>
      <c r="S90" s="4">
        <v>0.0</v>
      </c>
      <c r="T90" s="4"/>
    </row>
    <row r="91" ht="15.75" customHeight="1">
      <c r="A91" s="6" t="s">
        <v>17</v>
      </c>
      <c r="B91" s="6" t="s">
        <v>42</v>
      </c>
      <c r="C91" s="6" t="s">
        <v>442</v>
      </c>
      <c r="D91" s="6" t="s">
        <v>49</v>
      </c>
      <c r="E91" s="6">
        <v>2.0</v>
      </c>
      <c r="F91" s="6" t="s">
        <v>17</v>
      </c>
      <c r="G91" s="6" t="s">
        <v>528</v>
      </c>
      <c r="H91" s="6" t="s">
        <v>529</v>
      </c>
      <c r="I91" s="6" t="s">
        <v>530</v>
      </c>
      <c r="J91" s="6" t="s">
        <v>531</v>
      </c>
      <c r="K91" s="7" t="str">
        <f>HYPERLINK("https://website.cs.vt.edu/people/administration/michael-davis.html","https://website.cs.vt.edu/people/administration/michael-davis.html")</f>
        <v>https://website.cs.vt.edu/people/administration/michael-davis.html</v>
      </c>
      <c r="L91" s="6" t="s">
        <v>532</v>
      </c>
      <c r="M91" s="6">
        <v>0.0</v>
      </c>
      <c r="N91" s="6">
        <v>0.0</v>
      </c>
      <c r="O91" s="6">
        <v>5.0</v>
      </c>
      <c r="P91" s="6">
        <v>0.0</v>
      </c>
      <c r="Q91" s="6">
        <v>1.0</v>
      </c>
      <c r="R91" s="6">
        <v>1.0</v>
      </c>
      <c r="S91" s="6">
        <v>0.0</v>
      </c>
      <c r="T91" s="6"/>
    </row>
    <row r="92" ht="15.75" customHeight="1">
      <c r="A92" s="4" t="s">
        <v>17</v>
      </c>
      <c r="B92" s="4" t="s">
        <v>42</v>
      </c>
      <c r="C92" s="4" t="s">
        <v>442</v>
      </c>
      <c r="D92" s="4" t="s">
        <v>49</v>
      </c>
      <c r="E92" s="4">
        <v>2.0</v>
      </c>
      <c r="F92" s="4" t="s">
        <v>17</v>
      </c>
      <c r="G92" s="4" t="s">
        <v>533</v>
      </c>
      <c r="H92" s="4" t="s">
        <v>534</v>
      </c>
      <c r="I92" s="4" t="s">
        <v>535</v>
      </c>
      <c r="J92" s="4" t="s">
        <v>536</v>
      </c>
      <c r="K92" s="5" t="str">
        <f>HYPERLINK("https://website.cs.vt.edu/people/administration/mike-thompson.html","https://website.cs.vt.edu/people/administration/mike-thompson.html")</f>
        <v>https://website.cs.vt.edu/people/administration/mike-thompson.html</v>
      </c>
      <c r="L92" s="4" t="s">
        <v>537</v>
      </c>
      <c r="M92" s="4">
        <v>0.0</v>
      </c>
      <c r="N92" s="4">
        <v>1.0</v>
      </c>
      <c r="O92" s="4">
        <v>5.0</v>
      </c>
      <c r="P92" s="4">
        <v>0.0</v>
      </c>
      <c r="Q92" s="4">
        <v>1.0</v>
      </c>
      <c r="R92" s="4">
        <v>1.0</v>
      </c>
      <c r="S92" s="4">
        <v>0.0</v>
      </c>
      <c r="T92" s="4"/>
    </row>
    <row r="93" ht="15.75" customHeight="1">
      <c r="A93" s="6" t="s">
        <v>17</v>
      </c>
      <c r="B93" s="6" t="s">
        <v>42</v>
      </c>
      <c r="C93" s="6" t="s">
        <v>442</v>
      </c>
      <c r="D93" s="6" t="s">
        <v>49</v>
      </c>
      <c r="E93" s="6">
        <v>2.0</v>
      </c>
      <c r="F93" s="6" t="s">
        <v>17</v>
      </c>
      <c r="G93" s="6" t="s">
        <v>538</v>
      </c>
      <c r="H93" s="6" t="s">
        <v>539</v>
      </c>
      <c r="I93" s="6" t="s">
        <v>540</v>
      </c>
      <c r="J93" s="6" t="s">
        <v>541</v>
      </c>
      <c r="K93" s="7" t="str">
        <f>HYPERLINK("https://website.cs.vt.edu/people/administration/richard-charles.html","https://website.cs.vt.edu/people/administration/richard-charles.html")</f>
        <v>https://website.cs.vt.edu/people/administration/richard-charles.html</v>
      </c>
      <c r="L93" s="6" t="s">
        <v>542</v>
      </c>
      <c r="M93" s="6">
        <v>0.0</v>
      </c>
      <c r="N93" s="6">
        <v>0.0</v>
      </c>
      <c r="O93" s="6">
        <v>5.0</v>
      </c>
      <c r="P93" s="6">
        <v>0.0</v>
      </c>
      <c r="Q93" s="6">
        <v>1.0</v>
      </c>
      <c r="R93" s="6">
        <v>1.0</v>
      </c>
      <c r="S93" s="6">
        <v>0.0</v>
      </c>
      <c r="T93" s="6"/>
    </row>
    <row r="94" ht="15.75" customHeight="1">
      <c r="A94" s="4" t="s">
        <v>17</v>
      </c>
      <c r="B94" s="4" t="s">
        <v>42</v>
      </c>
      <c r="C94" s="4" t="s">
        <v>442</v>
      </c>
      <c r="D94" s="4" t="s">
        <v>49</v>
      </c>
      <c r="E94" s="4">
        <v>2.0</v>
      </c>
      <c r="F94" s="4" t="s">
        <v>17</v>
      </c>
      <c r="G94" s="4" t="s">
        <v>543</v>
      </c>
      <c r="H94" s="4" t="s">
        <v>544</v>
      </c>
      <c r="I94" s="4" t="s">
        <v>545</v>
      </c>
      <c r="J94" s="4" t="s">
        <v>546</v>
      </c>
      <c r="K94" s="5" t="str">
        <f>HYPERLINK("https://website.cs.vt.edu/people/administration/rob-hunter.html","https://website.cs.vt.edu/people/administration/rob-hunter.html")</f>
        <v>https://website.cs.vt.edu/people/administration/rob-hunter.html</v>
      </c>
      <c r="L94" s="4" t="s">
        <v>547</v>
      </c>
      <c r="M94" s="4">
        <v>0.0</v>
      </c>
      <c r="N94" s="4">
        <v>1.0</v>
      </c>
      <c r="O94" s="4">
        <v>5.0</v>
      </c>
      <c r="P94" s="4">
        <v>0.0</v>
      </c>
      <c r="Q94" s="4">
        <v>1.0</v>
      </c>
      <c r="R94" s="4">
        <v>1.0</v>
      </c>
      <c r="S94" s="4">
        <v>0.0</v>
      </c>
      <c r="T94" s="4"/>
    </row>
    <row r="95" ht="15.75" customHeight="1">
      <c r="A95" s="6" t="s">
        <v>17</v>
      </c>
      <c r="B95" s="6" t="s">
        <v>42</v>
      </c>
      <c r="C95" s="6" t="s">
        <v>442</v>
      </c>
      <c r="D95" s="6" t="s">
        <v>49</v>
      </c>
      <c r="E95" s="6">
        <v>2.0</v>
      </c>
      <c r="F95" s="6" t="s">
        <v>17</v>
      </c>
      <c r="G95" s="6" t="s">
        <v>548</v>
      </c>
      <c r="H95" s="6" t="s">
        <v>549</v>
      </c>
      <c r="I95" s="6" t="s">
        <v>550</v>
      </c>
      <c r="J95" s="6" t="s">
        <v>551</v>
      </c>
      <c r="K95" s="7" t="str">
        <f>HYPERLINK("https://website.cs.vt.edu/people/administration/robert-marcum.html","https://website.cs.vt.edu/people/administration/robert-marcum.html")</f>
        <v>https://website.cs.vt.edu/people/administration/robert-marcum.html</v>
      </c>
      <c r="L95" s="6" t="s">
        <v>552</v>
      </c>
      <c r="M95" s="6">
        <v>0.0</v>
      </c>
      <c r="N95" s="6">
        <v>1.0</v>
      </c>
      <c r="O95" s="6">
        <v>5.0</v>
      </c>
      <c r="P95" s="6">
        <v>0.0</v>
      </c>
      <c r="Q95" s="6">
        <v>1.0</v>
      </c>
      <c r="R95" s="6">
        <v>1.0</v>
      </c>
      <c r="S95" s="6">
        <v>0.0</v>
      </c>
      <c r="T95" s="6"/>
    </row>
    <row r="96" ht="15.75" customHeight="1">
      <c r="A96" s="4" t="s">
        <v>17</v>
      </c>
      <c r="B96" s="4" t="s">
        <v>42</v>
      </c>
      <c r="C96" s="4" t="s">
        <v>442</v>
      </c>
      <c r="D96" s="4" t="s">
        <v>49</v>
      </c>
      <c r="E96" s="4">
        <v>2.0</v>
      </c>
      <c r="F96" s="4" t="s">
        <v>17</v>
      </c>
      <c r="G96" s="4" t="s">
        <v>553</v>
      </c>
      <c r="H96" s="4" t="s">
        <v>554</v>
      </c>
      <c r="I96" s="4" t="s">
        <v>555</v>
      </c>
      <c r="J96" s="4" t="s">
        <v>556</v>
      </c>
      <c r="K96" s="5" t="str">
        <f>HYPERLINK("https://website.cs.vt.edu/people/administration/samantha-pipkin.html","https://website.cs.vt.edu/people/administration/samantha-pipkin.html")</f>
        <v>https://website.cs.vt.edu/people/administration/samantha-pipkin.html</v>
      </c>
      <c r="L96" s="4" t="s">
        <v>557</v>
      </c>
      <c r="M96" s="4">
        <v>0.0</v>
      </c>
      <c r="N96" s="4">
        <v>1.0</v>
      </c>
      <c r="O96" s="4">
        <v>5.0</v>
      </c>
      <c r="P96" s="4">
        <v>0.0</v>
      </c>
      <c r="Q96" s="4">
        <v>1.0</v>
      </c>
      <c r="R96" s="4">
        <v>1.0</v>
      </c>
      <c r="S96" s="4">
        <v>0.0</v>
      </c>
      <c r="T96" s="4"/>
    </row>
    <row r="97" ht="15.75" customHeight="1">
      <c r="A97" s="6" t="s">
        <v>17</v>
      </c>
      <c r="B97" s="6" t="s">
        <v>42</v>
      </c>
      <c r="C97" s="6" t="s">
        <v>442</v>
      </c>
      <c r="D97" s="6" t="s">
        <v>49</v>
      </c>
      <c r="E97" s="6">
        <v>2.0</v>
      </c>
      <c r="F97" s="6" t="s">
        <v>17</v>
      </c>
      <c r="G97" s="6" t="s">
        <v>558</v>
      </c>
      <c r="H97" s="6" t="s">
        <v>559</v>
      </c>
      <c r="I97" s="6" t="s">
        <v>560</v>
      </c>
      <c r="J97" s="6" t="s">
        <v>561</v>
      </c>
      <c r="K97" s="7" t="str">
        <f>HYPERLINK("https://website.cs.vt.edu/people/administration/sara-coulson.html","https://website.cs.vt.edu/people/administration/sara-coulson.html")</f>
        <v>https://website.cs.vt.edu/people/administration/sara-coulson.html</v>
      </c>
      <c r="L97" s="6" t="s">
        <v>562</v>
      </c>
      <c r="M97" s="6">
        <v>0.0</v>
      </c>
      <c r="N97" s="6">
        <v>1.0</v>
      </c>
      <c r="O97" s="6">
        <v>5.0</v>
      </c>
      <c r="P97" s="6">
        <v>1.0</v>
      </c>
      <c r="Q97" s="6">
        <v>1.0</v>
      </c>
      <c r="R97" s="6">
        <v>1.0</v>
      </c>
      <c r="S97" s="6">
        <v>0.0</v>
      </c>
      <c r="T97" s="6"/>
    </row>
    <row r="98" ht="15.75" customHeight="1">
      <c r="A98" s="4" t="s">
        <v>17</v>
      </c>
      <c r="B98" s="4" t="s">
        <v>42</v>
      </c>
      <c r="C98" s="4" t="s">
        <v>442</v>
      </c>
      <c r="D98" s="4" t="s">
        <v>49</v>
      </c>
      <c r="E98" s="4">
        <v>2.0</v>
      </c>
      <c r="F98" s="4" t="s">
        <v>17</v>
      </c>
      <c r="G98" s="4" t="s">
        <v>563</v>
      </c>
      <c r="H98" s="4" t="s">
        <v>564</v>
      </c>
      <c r="I98" s="4" t="s">
        <v>565</v>
      </c>
      <c r="J98" s="4" t="s">
        <v>566</v>
      </c>
      <c r="K98" s="5" t="str">
        <f>HYPERLINK("https://website.cs.vt.edu/people/administration/sharon-kinder-potter.html","https://website.cs.vt.edu/people/administration/sharon-kinder-potter.html")</f>
        <v>https://website.cs.vt.edu/people/administration/sharon-kinder-potter.html</v>
      </c>
      <c r="L98" s="4" t="s">
        <v>567</v>
      </c>
      <c r="M98" s="4">
        <v>0.0</v>
      </c>
      <c r="N98" s="4">
        <v>1.0</v>
      </c>
      <c r="O98" s="4">
        <v>5.0</v>
      </c>
      <c r="P98" s="4">
        <v>0.0</v>
      </c>
      <c r="Q98" s="4">
        <v>1.0</v>
      </c>
      <c r="R98" s="4">
        <v>1.0</v>
      </c>
      <c r="S98" s="4">
        <v>0.0</v>
      </c>
      <c r="T98" s="4"/>
    </row>
    <row r="99" ht="15.75" customHeight="1">
      <c r="A99" s="6" t="s">
        <v>17</v>
      </c>
      <c r="B99" s="6" t="s">
        <v>42</v>
      </c>
      <c r="C99" s="6" t="s">
        <v>442</v>
      </c>
      <c r="D99" s="6" t="s">
        <v>49</v>
      </c>
      <c r="E99" s="6">
        <v>2.0</v>
      </c>
      <c r="F99" s="6" t="s">
        <v>17</v>
      </c>
      <c r="G99" s="6" t="s">
        <v>568</v>
      </c>
      <c r="H99" s="6" t="s">
        <v>569</v>
      </c>
      <c r="I99" s="6" t="s">
        <v>570</v>
      </c>
      <c r="J99" s="6" t="s">
        <v>571</v>
      </c>
      <c r="K99" s="7" t="str">
        <f>HYPERLINK("https://website.cs.vt.edu/people/administration/sheila-clark.html","https://website.cs.vt.edu/people/administration/sheila-clark.html")</f>
        <v>https://website.cs.vt.edu/people/administration/sheila-clark.html</v>
      </c>
      <c r="L99" s="6" t="s">
        <v>572</v>
      </c>
      <c r="M99" s="6">
        <v>0.0</v>
      </c>
      <c r="N99" s="6">
        <v>1.0</v>
      </c>
      <c r="O99" s="6">
        <v>5.0</v>
      </c>
      <c r="P99" s="6">
        <v>0.0</v>
      </c>
      <c r="Q99" s="6">
        <v>1.0</v>
      </c>
      <c r="R99" s="6">
        <v>1.0</v>
      </c>
      <c r="S99" s="6">
        <v>0.0</v>
      </c>
      <c r="T99" s="6"/>
    </row>
    <row r="100" ht="15.75" customHeight="1">
      <c r="A100" s="4" t="s">
        <v>17</v>
      </c>
      <c r="B100" s="4" t="s">
        <v>42</v>
      </c>
      <c r="C100" s="4" t="s">
        <v>442</v>
      </c>
      <c r="D100" s="4" t="s">
        <v>49</v>
      </c>
      <c r="E100" s="4">
        <v>2.0</v>
      </c>
      <c r="F100" s="4" t="s">
        <v>17</v>
      </c>
      <c r="G100" s="4" t="s">
        <v>573</v>
      </c>
      <c r="H100" s="4" t="s">
        <v>574</v>
      </c>
      <c r="I100" s="4" t="s">
        <v>575</v>
      </c>
      <c r="J100" s="4" t="s">
        <v>576</v>
      </c>
      <c r="K100" s="5" t="str">
        <f>HYPERLINK("https://website.cs.vt.edu/people/administration/teresa-hall.html","https://website.cs.vt.edu/people/administration/teresa-hall.html")</f>
        <v>https://website.cs.vt.edu/people/administration/teresa-hall.html</v>
      </c>
      <c r="L100" s="4" t="s">
        <v>577</v>
      </c>
      <c r="M100" s="4">
        <v>0.0</v>
      </c>
      <c r="N100" s="4">
        <v>1.0</v>
      </c>
      <c r="O100" s="4">
        <v>5.0</v>
      </c>
      <c r="P100" s="4">
        <v>0.0</v>
      </c>
      <c r="Q100" s="4">
        <v>1.0</v>
      </c>
      <c r="R100" s="4">
        <v>1.0</v>
      </c>
      <c r="S100" s="4">
        <v>0.0</v>
      </c>
      <c r="T100" s="4"/>
    </row>
    <row r="101" ht="15.75" customHeight="1">
      <c r="A101" s="6" t="s">
        <v>17</v>
      </c>
      <c r="B101" s="6" t="s">
        <v>42</v>
      </c>
      <c r="C101" s="6" t="s">
        <v>442</v>
      </c>
      <c r="D101" s="6" t="s">
        <v>49</v>
      </c>
      <c r="E101" s="6">
        <v>2.0</v>
      </c>
      <c r="F101" s="6" t="s">
        <v>17</v>
      </c>
      <c r="G101" s="6" t="s">
        <v>578</v>
      </c>
      <c r="H101" s="6" t="s">
        <v>579</v>
      </c>
      <c r="I101" s="6" t="s">
        <v>580</v>
      </c>
      <c r="J101" s="6" t="s">
        <v>581</v>
      </c>
      <c r="K101" s="7" t="str">
        <f>HYPERLINK("https://website.cs.vt.edu/people/administration/tonia-moxley.html","https://website.cs.vt.edu/people/administration/tonia-moxley.html")</f>
        <v>https://website.cs.vt.edu/people/administration/tonia-moxley.html</v>
      </c>
      <c r="L101" s="6" t="s">
        <v>582</v>
      </c>
      <c r="M101" s="6">
        <v>0.0</v>
      </c>
      <c r="N101" s="6">
        <v>1.0</v>
      </c>
      <c r="O101" s="6">
        <v>5.0</v>
      </c>
      <c r="P101" s="6">
        <v>0.0</v>
      </c>
      <c r="Q101" s="6">
        <v>1.0</v>
      </c>
      <c r="R101" s="6">
        <v>1.0</v>
      </c>
      <c r="S101" s="6">
        <v>0.0</v>
      </c>
      <c r="T101" s="6"/>
    </row>
    <row r="102" ht="15.75" customHeight="1">
      <c r="A102" s="4" t="s">
        <v>17</v>
      </c>
      <c r="B102" s="4" t="s">
        <v>42</v>
      </c>
      <c r="C102" s="4" t="s">
        <v>583</v>
      </c>
      <c r="D102" s="4" t="s">
        <v>50</v>
      </c>
      <c r="E102" s="4">
        <v>2.0</v>
      </c>
      <c r="F102" s="4" t="s">
        <v>17</v>
      </c>
      <c r="G102" s="4" t="s">
        <v>584</v>
      </c>
      <c r="H102" s="4" t="s">
        <v>585</v>
      </c>
      <c r="I102" s="4" t="s">
        <v>586</v>
      </c>
      <c r="J102" s="4" t="s">
        <v>587</v>
      </c>
      <c r="K102" s="5" t="str">
        <f>HYPERLINK("https://website.cs.vt.edu/people/advisory-board/antuan-byalik.html","https://website.cs.vt.edu/people/advisory-board/antuan-byalik.html")</f>
        <v>https://website.cs.vt.edu/people/advisory-board/antuan-byalik.html</v>
      </c>
      <c r="L102" s="4" t="s">
        <v>588</v>
      </c>
      <c r="M102" s="4">
        <v>0.0</v>
      </c>
      <c r="N102" s="4">
        <v>0.0</v>
      </c>
      <c r="O102" s="4">
        <v>0.0</v>
      </c>
      <c r="P102" s="4">
        <v>0.0</v>
      </c>
      <c r="Q102" s="4">
        <v>1.0</v>
      </c>
      <c r="R102" s="4">
        <v>1.0</v>
      </c>
      <c r="S102" s="4">
        <v>0.0</v>
      </c>
      <c r="T102" s="4"/>
    </row>
    <row r="103" ht="15.75" customHeight="1">
      <c r="A103" s="6" t="s">
        <v>17</v>
      </c>
      <c r="B103" s="6" t="s">
        <v>42</v>
      </c>
      <c r="C103" s="6" t="s">
        <v>583</v>
      </c>
      <c r="D103" s="6" t="s">
        <v>50</v>
      </c>
      <c r="E103" s="6">
        <v>2.0</v>
      </c>
      <c r="F103" s="6" t="s">
        <v>17</v>
      </c>
      <c r="G103" s="6" t="s">
        <v>589</v>
      </c>
      <c r="H103" s="6" t="s">
        <v>590</v>
      </c>
      <c r="I103" s="6" t="s">
        <v>591</v>
      </c>
      <c r="J103" s="6" t="s">
        <v>592</v>
      </c>
      <c r="K103" s="7" t="str">
        <f>HYPERLINK("https://website.cs.vt.edu/people/advisory-board/beatriz-diaz-acosta.html","https://website.cs.vt.edu/people/advisory-board/beatriz-diaz-acosta.html")</f>
        <v>https://website.cs.vt.edu/people/advisory-board/beatriz-diaz-acosta.html</v>
      </c>
      <c r="L103" s="6" t="s">
        <v>593</v>
      </c>
      <c r="M103" s="6">
        <v>0.0</v>
      </c>
      <c r="N103" s="6">
        <v>0.0</v>
      </c>
      <c r="O103" s="6">
        <v>0.0</v>
      </c>
      <c r="P103" s="6">
        <v>0.0</v>
      </c>
      <c r="Q103" s="6">
        <v>1.0</v>
      </c>
      <c r="R103" s="6">
        <v>1.0</v>
      </c>
      <c r="S103" s="6">
        <v>0.0</v>
      </c>
      <c r="T103" s="6"/>
    </row>
    <row r="104" ht="15.75" customHeight="1">
      <c r="A104" s="4" t="s">
        <v>17</v>
      </c>
      <c r="B104" s="4" t="s">
        <v>42</v>
      </c>
      <c r="C104" s="4" t="s">
        <v>583</v>
      </c>
      <c r="D104" s="4" t="s">
        <v>50</v>
      </c>
      <c r="E104" s="4">
        <v>2.0</v>
      </c>
      <c r="F104" s="4" t="s">
        <v>17</v>
      </c>
      <c r="G104" s="4" t="s">
        <v>594</v>
      </c>
      <c r="H104" s="4" t="s">
        <v>595</v>
      </c>
      <c r="I104" s="4" t="s">
        <v>596</v>
      </c>
      <c r="J104" s="4" t="s">
        <v>597</v>
      </c>
      <c r="K104" s="5" t="str">
        <f>HYPERLINK("https://website.cs.vt.edu/people/advisory-board/chris-bryan.html","https://website.cs.vt.edu/people/advisory-board/chris-bryan.html")</f>
        <v>https://website.cs.vt.edu/people/advisory-board/chris-bryan.html</v>
      </c>
      <c r="L104" s="4" t="s">
        <v>598</v>
      </c>
      <c r="M104" s="4">
        <v>0.0</v>
      </c>
      <c r="N104" s="4">
        <v>0.0</v>
      </c>
      <c r="O104" s="4">
        <v>0.0</v>
      </c>
      <c r="P104" s="4">
        <v>0.0</v>
      </c>
      <c r="Q104" s="4">
        <v>1.0</v>
      </c>
      <c r="R104" s="4">
        <v>1.0</v>
      </c>
      <c r="S104" s="4">
        <v>0.0</v>
      </c>
      <c r="T104" s="4"/>
    </row>
    <row r="105" ht="15.75" customHeight="1">
      <c r="A105" s="6" t="s">
        <v>17</v>
      </c>
      <c r="B105" s="6" t="s">
        <v>42</v>
      </c>
      <c r="C105" s="6" t="s">
        <v>583</v>
      </c>
      <c r="D105" s="6" t="s">
        <v>50</v>
      </c>
      <c r="E105" s="6">
        <v>2.0</v>
      </c>
      <c r="F105" s="6" t="s">
        <v>17</v>
      </c>
      <c r="G105" s="6" t="s">
        <v>599</v>
      </c>
      <c r="H105" s="6" t="s">
        <v>600</v>
      </c>
      <c r="I105" s="6" t="s">
        <v>601</v>
      </c>
      <c r="J105" s="6" t="s">
        <v>602</v>
      </c>
      <c r="K105" s="7" t="str">
        <f>HYPERLINK("https://website.cs.vt.edu/people/advisory-board/edgargdo-vega.html","https://website.cs.vt.edu/people/advisory-board/edgargdo-vega.html")</f>
        <v>https://website.cs.vt.edu/people/advisory-board/edgargdo-vega.html</v>
      </c>
      <c r="L105" s="6" t="s">
        <v>603</v>
      </c>
      <c r="M105" s="6">
        <v>1.0</v>
      </c>
      <c r="N105" s="6">
        <v>1.0</v>
      </c>
      <c r="O105" s="6">
        <v>0.0</v>
      </c>
      <c r="P105" s="6">
        <v>0.0</v>
      </c>
      <c r="Q105" s="6">
        <v>1.0</v>
      </c>
      <c r="R105" s="6">
        <v>1.0</v>
      </c>
      <c r="S105" s="6">
        <v>0.0</v>
      </c>
      <c r="T105" s="6"/>
    </row>
    <row r="106" ht="15.75" customHeight="1">
      <c r="A106" s="4" t="s">
        <v>17</v>
      </c>
      <c r="B106" s="4" t="s">
        <v>42</v>
      </c>
      <c r="C106" s="4" t="s">
        <v>583</v>
      </c>
      <c r="D106" s="4" t="s">
        <v>50</v>
      </c>
      <c r="E106" s="4">
        <v>2.0</v>
      </c>
      <c r="F106" s="4" t="s">
        <v>17</v>
      </c>
      <c r="G106" s="4" t="s">
        <v>604</v>
      </c>
      <c r="H106" s="4" t="s">
        <v>605</v>
      </c>
      <c r="I106" s="4" t="s">
        <v>606</v>
      </c>
      <c r="J106" s="4" t="s">
        <v>607</v>
      </c>
      <c r="K106" s="5" t="str">
        <f>HYPERLINK("https://website.cs.vt.edu/people/advisory-board/jai-sundararaman.html","https://website.cs.vt.edu/people/advisory-board/jai-sundararaman.html")</f>
        <v>https://website.cs.vt.edu/people/advisory-board/jai-sundararaman.html</v>
      </c>
      <c r="L106" s="4" t="s">
        <v>608</v>
      </c>
      <c r="M106" s="4">
        <v>1.0</v>
      </c>
      <c r="N106" s="4">
        <v>1.0</v>
      </c>
      <c r="O106" s="4">
        <v>0.0</v>
      </c>
      <c r="P106" s="4">
        <v>0.0</v>
      </c>
      <c r="Q106" s="4">
        <v>1.0</v>
      </c>
      <c r="R106" s="4">
        <v>1.0</v>
      </c>
      <c r="S106" s="4">
        <v>0.0</v>
      </c>
      <c r="T106" s="4"/>
    </row>
    <row r="107" ht="15.75" customHeight="1">
      <c r="A107" s="6" t="s">
        <v>17</v>
      </c>
      <c r="B107" s="6" t="s">
        <v>42</v>
      </c>
      <c r="C107" s="6" t="s">
        <v>583</v>
      </c>
      <c r="D107" s="6" t="s">
        <v>50</v>
      </c>
      <c r="E107" s="6">
        <v>2.0</v>
      </c>
      <c r="F107" s="6" t="s">
        <v>17</v>
      </c>
      <c r="G107" s="6" t="s">
        <v>609</v>
      </c>
      <c r="H107" s="6" t="s">
        <v>610</v>
      </c>
      <c r="I107" s="6" t="s">
        <v>611</v>
      </c>
      <c r="J107" s="6" t="s">
        <v>612</v>
      </c>
      <c r="K107" s="7" t="str">
        <f>HYPERLINK("https://website.cs.vt.edu/people/advisory-board/jason-snook.html","https://website.cs.vt.edu/people/advisory-board/jason-snook.html")</f>
        <v>https://website.cs.vt.edu/people/advisory-board/jason-snook.html</v>
      </c>
      <c r="L107" s="6" t="s">
        <v>613</v>
      </c>
      <c r="M107" s="6">
        <v>1.0</v>
      </c>
      <c r="N107" s="6">
        <v>1.0</v>
      </c>
      <c r="O107" s="6">
        <v>0.0</v>
      </c>
      <c r="P107" s="6">
        <v>0.0</v>
      </c>
      <c r="Q107" s="6">
        <v>1.0</v>
      </c>
      <c r="R107" s="6">
        <v>1.0</v>
      </c>
      <c r="S107" s="6">
        <v>0.0</v>
      </c>
      <c r="T107" s="6"/>
    </row>
    <row r="108" ht="15.75" customHeight="1">
      <c r="A108" s="4" t="s">
        <v>17</v>
      </c>
      <c r="B108" s="4" t="s">
        <v>42</v>
      </c>
      <c r="C108" s="4" t="s">
        <v>583</v>
      </c>
      <c r="D108" s="4" t="s">
        <v>50</v>
      </c>
      <c r="E108" s="4">
        <v>2.0</v>
      </c>
      <c r="F108" s="4" t="s">
        <v>17</v>
      </c>
      <c r="G108" s="4" t="s">
        <v>614</v>
      </c>
      <c r="H108" s="4" t="s">
        <v>615</v>
      </c>
      <c r="I108" s="4" t="s">
        <v>616</v>
      </c>
      <c r="J108" s="4" t="s">
        <v>617</v>
      </c>
      <c r="K108" s="5" t="str">
        <f>HYPERLINK("https://website.cs.vt.edu/people/advisory-board/jeff-bogdan.html","https://website.cs.vt.edu/people/advisory-board/jeff-bogdan.html")</f>
        <v>https://website.cs.vt.edu/people/advisory-board/jeff-bogdan.html</v>
      </c>
      <c r="L108" s="4" t="s">
        <v>618</v>
      </c>
      <c r="M108" s="4">
        <v>0.0</v>
      </c>
      <c r="N108" s="4">
        <v>0.0</v>
      </c>
      <c r="O108" s="4">
        <v>0.0</v>
      </c>
      <c r="P108" s="4">
        <v>1.0</v>
      </c>
      <c r="Q108" s="4">
        <v>1.0</v>
      </c>
      <c r="R108" s="4">
        <v>1.0</v>
      </c>
      <c r="S108" s="4">
        <v>0.0</v>
      </c>
      <c r="T108" s="4"/>
    </row>
    <row r="109" ht="15.75" customHeight="1">
      <c r="A109" s="6" t="s">
        <v>17</v>
      </c>
      <c r="B109" s="6" t="s">
        <v>42</v>
      </c>
      <c r="C109" s="6" t="s">
        <v>583</v>
      </c>
      <c r="D109" s="6" t="s">
        <v>50</v>
      </c>
      <c r="E109" s="6">
        <v>2.0</v>
      </c>
      <c r="F109" s="6" t="s">
        <v>17</v>
      </c>
      <c r="G109" s="6" t="s">
        <v>619</v>
      </c>
      <c r="H109" s="6" t="s">
        <v>620</v>
      </c>
      <c r="I109" s="6" t="s">
        <v>621</v>
      </c>
      <c r="J109" s="6" t="s">
        <v>622</v>
      </c>
      <c r="K109" s="7" t="str">
        <f>HYPERLINK("https://website.cs.vt.edu/people/advisory-board/karla-gill.html","https://website.cs.vt.edu/people/advisory-board/karla-gill.html")</f>
        <v>https://website.cs.vt.edu/people/advisory-board/karla-gill.html</v>
      </c>
      <c r="L109" s="6" t="s">
        <v>623</v>
      </c>
      <c r="M109" s="6">
        <v>1.0</v>
      </c>
      <c r="N109" s="6">
        <v>1.0</v>
      </c>
      <c r="O109" s="6">
        <v>0.0</v>
      </c>
      <c r="P109" s="6">
        <v>0.0</v>
      </c>
      <c r="Q109" s="6">
        <v>1.0</v>
      </c>
      <c r="R109" s="6">
        <v>1.0</v>
      </c>
      <c r="S109" s="6">
        <v>0.0</v>
      </c>
      <c r="T109" s="6"/>
    </row>
    <row r="110" ht="15.75" customHeight="1">
      <c r="A110" s="4" t="s">
        <v>17</v>
      </c>
      <c r="B110" s="4" t="s">
        <v>42</v>
      </c>
      <c r="C110" s="4" t="s">
        <v>583</v>
      </c>
      <c r="D110" s="4" t="s">
        <v>50</v>
      </c>
      <c r="E110" s="4">
        <v>2.0</v>
      </c>
      <c r="F110" s="4" t="s">
        <v>17</v>
      </c>
      <c r="G110" s="4" t="s">
        <v>624</v>
      </c>
      <c r="H110" s="4" t="s">
        <v>625</v>
      </c>
      <c r="I110" s="4" t="s">
        <v>626</v>
      </c>
      <c r="J110" s="4" t="s">
        <v>627</v>
      </c>
      <c r="K110" s="5" t="str">
        <f>HYPERLINK("https://website.cs.vt.edu/people/advisory-board/lisa-finneran.html","https://website.cs.vt.edu/people/advisory-board/lisa-finneran.html")</f>
        <v>https://website.cs.vt.edu/people/advisory-board/lisa-finneran.html</v>
      </c>
      <c r="L110" s="4" t="s">
        <v>628</v>
      </c>
      <c r="M110" s="4">
        <v>1.0</v>
      </c>
      <c r="N110" s="4">
        <v>1.0</v>
      </c>
      <c r="O110" s="4">
        <v>0.0</v>
      </c>
      <c r="P110" s="4">
        <v>0.0</v>
      </c>
      <c r="Q110" s="4">
        <v>1.0</v>
      </c>
      <c r="R110" s="4">
        <v>1.0</v>
      </c>
      <c r="S110" s="4">
        <v>0.0</v>
      </c>
      <c r="T110" s="4"/>
    </row>
    <row r="111" ht="15.75" customHeight="1">
      <c r="A111" s="6" t="s">
        <v>17</v>
      </c>
      <c r="B111" s="6" t="s">
        <v>42</v>
      </c>
      <c r="C111" s="6" t="s">
        <v>583</v>
      </c>
      <c r="D111" s="6" t="s">
        <v>50</v>
      </c>
      <c r="E111" s="6">
        <v>2.0</v>
      </c>
      <c r="F111" s="6" t="s">
        <v>17</v>
      </c>
      <c r="G111" s="6" t="s">
        <v>629</v>
      </c>
      <c r="H111" s="6" t="s">
        <v>630</v>
      </c>
      <c r="I111" s="6" t="s">
        <v>631</v>
      </c>
      <c r="J111" s="6" t="s">
        <v>632</v>
      </c>
      <c r="K111" s="7" t="str">
        <f>HYPERLINK("https://website.cs.vt.edu/people/advisory-board/mark-shapiro.html","https://website.cs.vt.edu/people/advisory-board/mark-shapiro.html")</f>
        <v>https://website.cs.vt.edu/people/advisory-board/mark-shapiro.html</v>
      </c>
      <c r="L111" s="6" t="s">
        <v>633</v>
      </c>
      <c r="M111" s="6">
        <v>1.0</v>
      </c>
      <c r="N111" s="6">
        <v>1.0</v>
      </c>
      <c r="O111" s="6">
        <v>0.0</v>
      </c>
      <c r="P111" s="6">
        <v>0.0</v>
      </c>
      <c r="Q111" s="6">
        <v>1.0</v>
      </c>
      <c r="R111" s="6">
        <v>1.0</v>
      </c>
      <c r="S111" s="6">
        <v>0.0</v>
      </c>
      <c r="T111" s="6"/>
    </row>
    <row r="112" ht="15.75" customHeight="1">
      <c r="A112" s="4" t="s">
        <v>17</v>
      </c>
      <c r="B112" s="4" t="s">
        <v>42</v>
      </c>
      <c r="C112" s="4" t="s">
        <v>583</v>
      </c>
      <c r="D112" s="4" t="s">
        <v>50</v>
      </c>
      <c r="E112" s="4">
        <v>2.0</v>
      </c>
      <c r="F112" s="4" t="s">
        <v>17</v>
      </c>
      <c r="G112" s="4" t="s">
        <v>634</v>
      </c>
      <c r="H112" s="4" t="s">
        <v>635</v>
      </c>
      <c r="I112" s="4" t="s">
        <v>636</v>
      </c>
      <c r="J112" s="4" t="s">
        <v>637</v>
      </c>
      <c r="K112" s="5" t="str">
        <f>HYPERLINK("https://website.cs.vt.edu/people/advisory-board/matt-mchugh.html","https://website.cs.vt.edu/people/advisory-board/matt-mchugh.html")</f>
        <v>https://website.cs.vt.edu/people/advisory-board/matt-mchugh.html</v>
      </c>
      <c r="L112" s="4" t="s">
        <v>638</v>
      </c>
      <c r="M112" s="4">
        <v>1.0</v>
      </c>
      <c r="N112" s="4">
        <v>1.0</v>
      </c>
      <c r="O112" s="4">
        <v>0.0</v>
      </c>
      <c r="P112" s="4">
        <v>0.0</v>
      </c>
      <c r="Q112" s="4">
        <v>1.0</v>
      </c>
      <c r="R112" s="4">
        <v>1.0</v>
      </c>
      <c r="S112" s="4">
        <v>0.0</v>
      </c>
      <c r="T112" s="4"/>
    </row>
    <row r="113" ht="15.75" customHeight="1">
      <c r="A113" s="6" t="s">
        <v>17</v>
      </c>
      <c r="B113" s="6" t="s">
        <v>42</v>
      </c>
      <c r="C113" s="6" t="s">
        <v>583</v>
      </c>
      <c r="D113" s="6" t="s">
        <v>50</v>
      </c>
      <c r="E113" s="6">
        <v>2.0</v>
      </c>
      <c r="F113" s="6" t="s">
        <v>17</v>
      </c>
      <c r="G113" s="6" t="s">
        <v>639</v>
      </c>
      <c r="H113" s="6" t="s">
        <v>640</v>
      </c>
      <c r="I113" s="6" t="s">
        <v>641</v>
      </c>
      <c r="J113" s="6" t="s">
        <v>642</v>
      </c>
      <c r="K113" s="7" t="str">
        <f>HYPERLINK("https://website.cs.vt.edu/people/advisory-board/meg-dickey-kurdziolek.html","https://website.cs.vt.edu/people/advisory-board/meg-dickey-kurdziolek.html")</f>
        <v>https://website.cs.vt.edu/people/advisory-board/meg-dickey-kurdziolek.html</v>
      </c>
      <c r="L113" s="6" t="s">
        <v>643</v>
      </c>
      <c r="M113" s="6">
        <v>1.0</v>
      </c>
      <c r="N113" s="6">
        <v>1.0</v>
      </c>
      <c r="O113" s="6">
        <v>0.0</v>
      </c>
      <c r="P113" s="6">
        <v>0.0</v>
      </c>
      <c r="Q113" s="6">
        <v>1.0</v>
      </c>
      <c r="R113" s="6">
        <v>1.0</v>
      </c>
      <c r="S113" s="6">
        <v>0.0</v>
      </c>
      <c r="T113" s="6"/>
    </row>
    <row r="114" ht="15.75" customHeight="1">
      <c r="A114" s="4" t="s">
        <v>17</v>
      </c>
      <c r="B114" s="4" t="s">
        <v>42</v>
      </c>
      <c r="C114" s="4" t="s">
        <v>583</v>
      </c>
      <c r="D114" s="4" t="s">
        <v>50</v>
      </c>
      <c r="E114" s="4">
        <v>2.0</v>
      </c>
      <c r="F114" s="4" t="s">
        <v>17</v>
      </c>
      <c r="G114" s="4" t="s">
        <v>644</v>
      </c>
      <c r="H114" s="4" t="s">
        <v>645</v>
      </c>
      <c r="I114" s="4" t="s">
        <v>646</v>
      </c>
      <c r="J114" s="4" t="s">
        <v>647</v>
      </c>
      <c r="K114" s="5" t="str">
        <f>HYPERLINK("https://website.cs.vt.edu/people/advisory-board/megan-underwood.html","https://website.cs.vt.edu/people/advisory-board/megan-underwood.html")</f>
        <v>https://website.cs.vt.edu/people/advisory-board/megan-underwood.html</v>
      </c>
      <c r="L114" s="4" t="s">
        <v>648</v>
      </c>
      <c r="M114" s="4">
        <v>1.0</v>
      </c>
      <c r="N114" s="4">
        <v>1.0</v>
      </c>
      <c r="O114" s="4">
        <v>0.0</v>
      </c>
      <c r="P114" s="4">
        <v>0.0</v>
      </c>
      <c r="Q114" s="4">
        <v>1.0</v>
      </c>
      <c r="R114" s="4">
        <v>1.0</v>
      </c>
      <c r="S114" s="4">
        <v>0.0</v>
      </c>
      <c r="T114" s="4"/>
    </row>
    <row r="115" ht="15.75" customHeight="1">
      <c r="A115" s="6" t="s">
        <v>17</v>
      </c>
      <c r="B115" s="6" t="s">
        <v>42</v>
      </c>
      <c r="C115" s="6" t="s">
        <v>583</v>
      </c>
      <c r="D115" s="6" t="s">
        <v>50</v>
      </c>
      <c r="E115" s="6">
        <v>2.0</v>
      </c>
      <c r="F115" s="6" t="s">
        <v>17</v>
      </c>
      <c r="G115" s="6" t="s">
        <v>649</v>
      </c>
      <c r="H115" s="6" t="s">
        <v>650</v>
      </c>
      <c r="I115" s="6" t="s">
        <v>651</v>
      </c>
      <c r="J115" s="6" t="s">
        <v>652</v>
      </c>
      <c r="K115" s="7" t="str">
        <f>HYPERLINK("https://website.cs.vt.edu/people/advisory-board/rekha-bhogaraju.html","https://website.cs.vt.edu/people/advisory-board/rekha-bhogaraju.html")</f>
        <v>https://website.cs.vt.edu/people/advisory-board/rekha-bhogaraju.html</v>
      </c>
      <c r="L115" s="6" t="s">
        <v>653</v>
      </c>
      <c r="M115" s="6">
        <v>0.0</v>
      </c>
      <c r="N115" s="6">
        <v>0.0</v>
      </c>
      <c r="O115" s="6">
        <v>0.0</v>
      </c>
      <c r="P115" s="6">
        <v>0.0</v>
      </c>
      <c r="Q115" s="6">
        <v>1.0</v>
      </c>
      <c r="R115" s="6">
        <v>1.0</v>
      </c>
      <c r="S115" s="6">
        <v>0.0</v>
      </c>
      <c r="T115" s="6"/>
    </row>
    <row r="116" ht="15.75" customHeight="1">
      <c r="A116" s="4" t="s">
        <v>17</v>
      </c>
      <c r="B116" s="4" t="s">
        <v>42</v>
      </c>
      <c r="C116" s="4" t="s">
        <v>583</v>
      </c>
      <c r="D116" s="4" t="s">
        <v>50</v>
      </c>
      <c r="E116" s="4">
        <v>2.0</v>
      </c>
      <c r="F116" s="4" t="s">
        <v>17</v>
      </c>
      <c r="G116" s="4" t="s">
        <v>654</v>
      </c>
      <c r="H116" s="4" t="s">
        <v>655</v>
      </c>
      <c r="I116" s="4" t="s">
        <v>656</v>
      </c>
      <c r="J116" s="4" t="s">
        <v>657</v>
      </c>
      <c r="K116" s="5" t="str">
        <f>HYPERLINK("https://website.cs.vt.edu/people/advisory-board/wayne-monk.html","https://website.cs.vt.edu/people/advisory-board/wayne-monk.html")</f>
        <v>https://website.cs.vt.edu/people/advisory-board/wayne-monk.html</v>
      </c>
      <c r="L116" s="4" t="s">
        <v>658</v>
      </c>
      <c r="M116" s="4">
        <v>1.0</v>
      </c>
      <c r="N116" s="4">
        <v>1.0</v>
      </c>
      <c r="O116" s="4">
        <v>0.0</v>
      </c>
      <c r="P116" s="4">
        <v>0.0</v>
      </c>
      <c r="Q116" s="4">
        <v>1.0</v>
      </c>
      <c r="R116" s="4">
        <v>1.0</v>
      </c>
      <c r="S116" s="4">
        <v>0.0</v>
      </c>
      <c r="T116" s="4"/>
    </row>
    <row r="117" ht="15.75" customHeight="1">
      <c r="A117" s="6" t="s">
        <v>17</v>
      </c>
      <c r="B117" s="6" t="s">
        <v>42</v>
      </c>
      <c r="C117" s="6" t="s">
        <v>659</v>
      </c>
      <c r="D117" s="6" t="s">
        <v>51</v>
      </c>
      <c r="E117" s="6">
        <v>2.0</v>
      </c>
      <c r="F117" s="6" t="s">
        <v>17</v>
      </c>
      <c r="G117" s="6" t="s">
        <v>660</v>
      </c>
      <c r="H117" s="6" t="s">
        <v>661</v>
      </c>
      <c r="I117" s="6" t="s">
        <v>662</v>
      </c>
      <c r="J117" s="6" t="s">
        <v>663</v>
      </c>
      <c r="K117" s="7" t="str">
        <f>HYPERLINK("https://website.cs.vt.edu/people/faculty/adrian-sandu.html","https://website.cs.vt.edu/people/faculty/adrian-sandu.html")</f>
        <v>https://website.cs.vt.edu/people/faculty/adrian-sandu.html</v>
      </c>
      <c r="L117" s="6" t="s">
        <v>664</v>
      </c>
      <c r="M117" s="6">
        <v>0.0</v>
      </c>
      <c r="N117" s="6">
        <v>1.0</v>
      </c>
      <c r="O117" s="6">
        <v>0.0</v>
      </c>
      <c r="P117" s="6">
        <v>0.0</v>
      </c>
      <c r="Q117" s="6">
        <v>1.0</v>
      </c>
      <c r="R117" s="6">
        <v>1.0</v>
      </c>
      <c r="S117" s="6">
        <v>0.0</v>
      </c>
      <c r="T117" s="6"/>
    </row>
    <row r="118" ht="15.75" customHeight="1">
      <c r="A118" s="4" t="s">
        <v>17</v>
      </c>
      <c r="B118" s="4" t="s">
        <v>42</v>
      </c>
      <c r="C118" s="4" t="s">
        <v>659</v>
      </c>
      <c r="D118" s="4" t="s">
        <v>51</v>
      </c>
      <c r="E118" s="4">
        <v>2.0</v>
      </c>
      <c r="F118" s="4" t="s">
        <v>17</v>
      </c>
      <c r="G118" s="4" t="s">
        <v>665</v>
      </c>
      <c r="H118" s="4" t="s">
        <v>666</v>
      </c>
      <c r="I118" s="4" t="s">
        <v>667</v>
      </c>
      <c r="J118" s="4" t="s">
        <v>668</v>
      </c>
      <c r="K118" s="5" t="str">
        <f>HYPERLINK("https://website.cs.vt.edu/people/faculty/alberto-cano.html","https://website.cs.vt.edu/people/faculty/alberto-cano.html")</f>
        <v>https://website.cs.vt.edu/people/faculty/alberto-cano.html</v>
      </c>
      <c r="L118" s="4" t="s">
        <v>669</v>
      </c>
      <c r="M118" s="4">
        <v>0.0</v>
      </c>
      <c r="N118" s="4">
        <v>1.0</v>
      </c>
      <c r="O118" s="4">
        <v>0.0</v>
      </c>
      <c r="P118" s="4">
        <v>0.0</v>
      </c>
      <c r="Q118" s="4">
        <v>1.0</v>
      </c>
      <c r="R118" s="4">
        <v>1.0</v>
      </c>
      <c r="S118" s="4">
        <v>0.0</v>
      </c>
      <c r="T118" s="4"/>
    </row>
    <row r="119" ht="15.75" customHeight="1">
      <c r="A119" s="6" t="s">
        <v>17</v>
      </c>
      <c r="B119" s="6" t="s">
        <v>42</v>
      </c>
      <c r="C119" s="6" t="s">
        <v>659</v>
      </c>
      <c r="D119" s="6" t="s">
        <v>51</v>
      </c>
      <c r="E119" s="6">
        <v>2.0</v>
      </c>
      <c r="F119" s="6" t="s">
        <v>17</v>
      </c>
      <c r="G119" s="6" t="s">
        <v>670</v>
      </c>
      <c r="H119" s="6" t="s">
        <v>671</v>
      </c>
      <c r="I119" s="6" t="s">
        <v>672</v>
      </c>
      <c r="J119" s="6" t="s">
        <v>673</v>
      </c>
      <c r="K119" s="7" t="str">
        <f>HYPERLINK("https://website.cs.vt.edu/people/faculty/alexey-onufriev.html","https://website.cs.vt.edu/people/faculty/alexey-onufriev.html")</f>
        <v>https://website.cs.vt.edu/people/faculty/alexey-onufriev.html</v>
      </c>
      <c r="L119" s="6" t="s">
        <v>674</v>
      </c>
      <c r="M119" s="6">
        <v>0.0</v>
      </c>
      <c r="N119" s="6">
        <v>1.0</v>
      </c>
      <c r="O119" s="6">
        <v>0.0</v>
      </c>
      <c r="P119" s="6">
        <v>0.0</v>
      </c>
      <c r="Q119" s="6">
        <v>1.0</v>
      </c>
      <c r="R119" s="6">
        <v>1.0</v>
      </c>
      <c r="S119" s="6">
        <v>0.0</v>
      </c>
      <c r="T119" s="6"/>
    </row>
    <row r="120" ht="15.75" customHeight="1">
      <c r="A120" s="4" t="s">
        <v>17</v>
      </c>
      <c r="B120" s="4" t="s">
        <v>42</v>
      </c>
      <c r="C120" s="4" t="s">
        <v>659</v>
      </c>
      <c r="D120" s="4" t="s">
        <v>51</v>
      </c>
      <c r="E120" s="4">
        <v>2.0</v>
      </c>
      <c r="F120" s="4" t="s">
        <v>17</v>
      </c>
      <c r="G120" s="4" t="s">
        <v>675</v>
      </c>
      <c r="H120" s="4" t="s">
        <v>676</v>
      </c>
      <c r="I120" s="4" t="s">
        <v>677</v>
      </c>
      <c r="J120" s="4" t="s">
        <v>678</v>
      </c>
      <c r="K120" s="5" t="str">
        <f>HYPERLINK("https://website.cs.vt.edu/people/faculty/ali-butt.html","https://website.cs.vt.edu/people/faculty/ali-butt.html")</f>
        <v>https://website.cs.vt.edu/people/faculty/ali-butt.html</v>
      </c>
      <c r="L120" s="4" t="s">
        <v>679</v>
      </c>
      <c r="M120" s="4">
        <v>0.0</v>
      </c>
      <c r="N120" s="4">
        <v>1.0</v>
      </c>
      <c r="O120" s="4">
        <v>0.0</v>
      </c>
      <c r="P120" s="4">
        <v>0.0</v>
      </c>
      <c r="Q120" s="4">
        <v>1.0</v>
      </c>
      <c r="R120" s="4">
        <v>1.0</v>
      </c>
      <c r="S120" s="4">
        <v>0.0</v>
      </c>
      <c r="T120" s="4"/>
    </row>
    <row r="121" ht="15.75" customHeight="1">
      <c r="A121" s="6" t="s">
        <v>17</v>
      </c>
      <c r="B121" s="6" t="s">
        <v>42</v>
      </c>
      <c r="C121" s="6" t="s">
        <v>659</v>
      </c>
      <c r="D121" s="6" t="s">
        <v>51</v>
      </c>
      <c r="E121" s="6">
        <v>2.0</v>
      </c>
      <c r="F121" s="6" t="s">
        <v>17</v>
      </c>
      <c r="G121" s="6" t="s">
        <v>680</v>
      </c>
      <c r="H121" s="6" t="s">
        <v>681</v>
      </c>
      <c r="I121" s="6" t="s">
        <v>682</v>
      </c>
      <c r="J121" s="6" t="s">
        <v>683</v>
      </c>
      <c r="K121" s="7" t="str">
        <f>HYPERLINK("https://website.cs.vt.edu/people/faculty/ali-vakilian.html","https://website.cs.vt.edu/people/faculty/ali-vakilian.html")</f>
        <v>https://website.cs.vt.edu/people/faculty/ali-vakilian.html</v>
      </c>
      <c r="L121" s="6" t="s">
        <v>684</v>
      </c>
      <c r="M121" s="6">
        <v>0.0</v>
      </c>
      <c r="N121" s="6">
        <v>1.0</v>
      </c>
      <c r="O121" s="6">
        <v>0.0</v>
      </c>
      <c r="P121" s="6">
        <v>0.0</v>
      </c>
      <c r="Q121" s="6">
        <v>1.0</v>
      </c>
      <c r="R121" s="6">
        <v>1.0</v>
      </c>
      <c r="S121" s="6">
        <v>0.0</v>
      </c>
      <c r="T121" s="6"/>
    </row>
    <row r="122" ht="15.75" customHeight="1">
      <c r="A122" s="4" t="s">
        <v>17</v>
      </c>
      <c r="B122" s="4" t="s">
        <v>42</v>
      </c>
      <c r="C122" s="4" t="s">
        <v>659</v>
      </c>
      <c r="D122" s="4" t="s">
        <v>51</v>
      </c>
      <c r="E122" s="4">
        <v>2.0</v>
      </c>
      <c r="F122" s="4" t="s">
        <v>17</v>
      </c>
      <c r="G122" s="4" t="s">
        <v>685</v>
      </c>
      <c r="H122" s="4" t="s">
        <v>686</v>
      </c>
      <c r="I122" s="4" t="s">
        <v>687</v>
      </c>
      <c r="J122" s="4" t="s">
        <v>688</v>
      </c>
      <c r="K122" s="5" t="str">
        <f>HYPERLINK("https://website.cs.vt.edu/people/faculty/allyson-senger.html","https://website.cs.vt.edu/people/faculty/allyson-senger.html")</f>
        <v>https://website.cs.vt.edu/people/faculty/allyson-senger.html</v>
      </c>
      <c r="L122" s="4" t="s">
        <v>689</v>
      </c>
      <c r="M122" s="4">
        <v>0.0</v>
      </c>
      <c r="N122" s="4">
        <v>1.0</v>
      </c>
      <c r="O122" s="4">
        <v>0.0</v>
      </c>
      <c r="P122" s="4">
        <v>0.0</v>
      </c>
      <c r="Q122" s="4">
        <v>1.0</v>
      </c>
      <c r="R122" s="4">
        <v>1.0</v>
      </c>
      <c r="S122" s="4">
        <v>0.0</v>
      </c>
      <c r="T122" s="4"/>
    </row>
    <row r="123" ht="15.75" customHeight="1">
      <c r="A123" s="6" t="s">
        <v>17</v>
      </c>
      <c r="B123" s="6" t="s">
        <v>42</v>
      </c>
      <c r="C123" s="6" t="s">
        <v>659</v>
      </c>
      <c r="D123" s="6" t="s">
        <v>51</v>
      </c>
      <c r="E123" s="6">
        <v>2.0</v>
      </c>
      <c r="F123" s="6" t="s">
        <v>17</v>
      </c>
      <c r="G123" s="6" t="s">
        <v>690</v>
      </c>
      <c r="H123" s="6" t="s">
        <v>691</v>
      </c>
      <c r="I123" s="6" t="s">
        <v>692</v>
      </c>
      <c r="J123" s="6" t="s">
        <v>693</v>
      </c>
      <c r="K123" s="7" t="str">
        <f>HYPERLINK("https://website.cs.vt.edu/people/faculty/anuj-karpatne.html","https://website.cs.vt.edu/people/faculty/anuj-karpatne.html")</f>
        <v>https://website.cs.vt.edu/people/faculty/anuj-karpatne.html</v>
      </c>
      <c r="L123" s="6" t="s">
        <v>694</v>
      </c>
      <c r="M123" s="6">
        <v>0.0</v>
      </c>
      <c r="N123" s="6">
        <v>1.0</v>
      </c>
      <c r="O123" s="6">
        <v>0.0</v>
      </c>
      <c r="P123" s="6">
        <v>0.0</v>
      </c>
      <c r="Q123" s="6">
        <v>1.0</v>
      </c>
      <c r="R123" s="6">
        <v>1.0</v>
      </c>
      <c r="S123" s="6">
        <v>0.0</v>
      </c>
      <c r="T123" s="6"/>
    </row>
    <row r="124" ht="15.75" customHeight="1">
      <c r="A124" s="4" t="s">
        <v>17</v>
      </c>
      <c r="B124" s="4" t="s">
        <v>42</v>
      </c>
      <c r="C124" s="4" t="s">
        <v>659</v>
      </c>
      <c r="D124" s="4" t="s">
        <v>51</v>
      </c>
      <c r="E124" s="4">
        <v>2.0</v>
      </c>
      <c r="F124" s="4" t="s">
        <v>17</v>
      </c>
      <c r="G124" s="4" t="s">
        <v>695</v>
      </c>
      <c r="H124" s="4" t="s">
        <v>696</v>
      </c>
      <c r="I124" s="4" t="s">
        <v>697</v>
      </c>
      <c r="J124" s="4" t="s">
        <v>698</v>
      </c>
      <c r="K124" s="5" t="str">
        <f>HYPERLINK("https://website.cs.vt.edu/people/faculty/atul-mantri.html","https://website.cs.vt.edu/people/faculty/atul-mantri.html")</f>
        <v>https://website.cs.vt.edu/people/faculty/atul-mantri.html</v>
      </c>
      <c r="L124" s="4" t="s">
        <v>699</v>
      </c>
      <c r="M124" s="4">
        <v>0.0</v>
      </c>
      <c r="N124" s="4">
        <v>1.0</v>
      </c>
      <c r="O124" s="4">
        <v>0.0</v>
      </c>
      <c r="P124" s="4">
        <v>0.0</v>
      </c>
      <c r="Q124" s="4">
        <v>1.0</v>
      </c>
      <c r="R124" s="4">
        <v>1.0</v>
      </c>
      <c r="S124" s="4">
        <v>0.0</v>
      </c>
      <c r="T124" s="4"/>
    </row>
    <row r="125" ht="15.75" customHeight="1">
      <c r="A125" s="6" t="s">
        <v>17</v>
      </c>
      <c r="B125" s="6" t="s">
        <v>42</v>
      </c>
      <c r="C125" s="6" t="s">
        <v>659</v>
      </c>
      <c r="D125" s="6" t="s">
        <v>51</v>
      </c>
      <c r="E125" s="6">
        <v>2.0</v>
      </c>
      <c r="F125" s="6" t="s">
        <v>17</v>
      </c>
      <c r="G125" s="6" t="s">
        <v>700</v>
      </c>
      <c r="H125" s="6" t="s">
        <v>701</v>
      </c>
      <c r="I125" s="6" t="s">
        <v>702</v>
      </c>
      <c r="J125" s="6" t="s">
        <v>703</v>
      </c>
      <c r="K125" s="7" t="str">
        <f>HYPERLINK("https://website.cs.vt.edu/people/faculty/bimal-viswanath.html","https://website.cs.vt.edu/people/faculty/bimal-viswanath.html")</f>
        <v>https://website.cs.vt.edu/people/faculty/bimal-viswanath.html</v>
      </c>
      <c r="L125" s="6" t="s">
        <v>704</v>
      </c>
      <c r="M125" s="6">
        <v>0.0</v>
      </c>
      <c r="N125" s="6">
        <v>1.0</v>
      </c>
      <c r="O125" s="6">
        <v>0.0</v>
      </c>
      <c r="P125" s="6">
        <v>0.0</v>
      </c>
      <c r="Q125" s="6">
        <v>1.0</v>
      </c>
      <c r="R125" s="6">
        <v>1.0</v>
      </c>
      <c r="S125" s="6">
        <v>0.0</v>
      </c>
      <c r="T125" s="6"/>
    </row>
    <row r="126" ht="15.75" customHeight="1">
      <c r="A126" s="4" t="s">
        <v>17</v>
      </c>
      <c r="B126" s="4" t="s">
        <v>42</v>
      </c>
      <c r="C126" s="4" t="s">
        <v>659</v>
      </c>
      <c r="D126" s="4" t="s">
        <v>51</v>
      </c>
      <c r="E126" s="4">
        <v>2.0</v>
      </c>
      <c r="F126" s="4" t="s">
        <v>17</v>
      </c>
      <c r="G126" s="4" t="s">
        <v>705</v>
      </c>
      <c r="H126" s="4" t="s">
        <v>706</v>
      </c>
      <c r="I126" s="4" t="s">
        <v>707</v>
      </c>
      <c r="J126" s="4" t="s">
        <v>708</v>
      </c>
      <c r="K126" s="5" t="str">
        <f>HYPERLINK("https://website.cs.vt.edu/people/faculty/bo-ji.html","https://website.cs.vt.edu/people/faculty/bo-ji.html")</f>
        <v>https://website.cs.vt.edu/people/faculty/bo-ji.html</v>
      </c>
      <c r="L126" s="4" t="s">
        <v>709</v>
      </c>
      <c r="M126" s="4">
        <v>0.0</v>
      </c>
      <c r="N126" s="4">
        <v>1.0</v>
      </c>
      <c r="O126" s="4">
        <v>0.0</v>
      </c>
      <c r="P126" s="4">
        <v>0.0</v>
      </c>
      <c r="Q126" s="4">
        <v>1.0</v>
      </c>
      <c r="R126" s="4">
        <v>1.0</v>
      </c>
      <c r="S126" s="4">
        <v>0.0</v>
      </c>
      <c r="T126" s="4"/>
    </row>
    <row r="127" ht="15.75" customHeight="1">
      <c r="A127" s="6" t="s">
        <v>17</v>
      </c>
      <c r="B127" s="6" t="s">
        <v>42</v>
      </c>
      <c r="C127" s="6" t="s">
        <v>659</v>
      </c>
      <c r="D127" s="6" t="s">
        <v>51</v>
      </c>
      <c r="E127" s="6">
        <v>2.0</v>
      </c>
      <c r="F127" s="6" t="s">
        <v>17</v>
      </c>
      <c r="G127" s="6" t="s">
        <v>710</v>
      </c>
      <c r="H127" s="6" t="s">
        <v>711</v>
      </c>
      <c r="I127" s="6" t="s">
        <v>712</v>
      </c>
      <c r="J127" s="6" t="s">
        <v>713</v>
      </c>
      <c r="K127" s="7" t="str">
        <f>HYPERLINK("https://website.cs.vt.edu/people/faculty/bob-edmison.html","https://website.cs.vt.edu/people/faculty/bob-edmison.html")</f>
        <v>https://website.cs.vt.edu/people/faculty/bob-edmison.html</v>
      </c>
      <c r="L127" s="6" t="s">
        <v>714</v>
      </c>
      <c r="M127" s="6">
        <v>0.0</v>
      </c>
      <c r="N127" s="6">
        <v>1.0</v>
      </c>
      <c r="O127" s="6">
        <v>0.0</v>
      </c>
      <c r="P127" s="6">
        <v>0.0</v>
      </c>
      <c r="Q127" s="6">
        <v>1.0</v>
      </c>
      <c r="R127" s="6">
        <v>1.0</v>
      </c>
      <c r="S127" s="6">
        <v>0.0</v>
      </c>
      <c r="T127" s="6"/>
    </row>
    <row r="128" ht="15.75" customHeight="1">
      <c r="A128" s="4" t="s">
        <v>17</v>
      </c>
      <c r="B128" s="4" t="s">
        <v>42</v>
      </c>
      <c r="C128" s="4" t="s">
        <v>659</v>
      </c>
      <c r="D128" s="4" t="s">
        <v>51</v>
      </c>
      <c r="E128" s="4">
        <v>2.0</v>
      </c>
      <c r="F128" s="4" t="s">
        <v>17</v>
      </c>
      <c r="G128" s="4" t="s">
        <v>715</v>
      </c>
      <c r="H128" s="4" t="s">
        <v>716</v>
      </c>
      <c r="I128" s="4" t="s">
        <v>717</v>
      </c>
      <c r="J128" s="4" t="s">
        <v>718</v>
      </c>
      <c r="K128" s="5" t="str">
        <f>HYPERLINK("https://website.cs.vt.edu/people/faculty/brendan-david-john.html","https://website.cs.vt.edu/people/faculty/brendan-david-john.html")</f>
        <v>https://website.cs.vt.edu/people/faculty/brendan-david-john.html</v>
      </c>
      <c r="L128" s="4" t="s">
        <v>719</v>
      </c>
      <c r="M128" s="4">
        <v>0.0</v>
      </c>
      <c r="N128" s="4">
        <v>1.0</v>
      </c>
      <c r="O128" s="4">
        <v>0.0</v>
      </c>
      <c r="P128" s="4">
        <v>0.0</v>
      </c>
      <c r="Q128" s="4">
        <v>1.0</v>
      </c>
      <c r="R128" s="4">
        <v>1.0</v>
      </c>
      <c r="S128" s="4">
        <v>0.0</v>
      </c>
      <c r="T128" s="4"/>
    </row>
    <row r="129" ht="15.75" customHeight="1">
      <c r="A129" s="6" t="s">
        <v>17</v>
      </c>
      <c r="B129" s="6" t="s">
        <v>42</v>
      </c>
      <c r="C129" s="6" t="s">
        <v>659</v>
      </c>
      <c r="D129" s="6" t="s">
        <v>51</v>
      </c>
      <c r="E129" s="6">
        <v>2.0</v>
      </c>
      <c r="F129" s="6" t="s">
        <v>17</v>
      </c>
      <c r="G129" s="6" t="s">
        <v>720</v>
      </c>
      <c r="H129" s="6" t="s">
        <v>721</v>
      </c>
      <c r="I129" s="6" t="s">
        <v>722</v>
      </c>
      <c r="J129" s="6" t="s">
        <v>723</v>
      </c>
      <c r="K129" s="7" t="str">
        <f>HYPERLINK("https://website.cs.vt.edu/people/faculty/cal-ribbens.html","https://website.cs.vt.edu/people/faculty/cal-ribbens.html")</f>
        <v>https://website.cs.vt.edu/people/faculty/cal-ribbens.html</v>
      </c>
      <c r="L129" s="6" t="s">
        <v>724</v>
      </c>
      <c r="M129" s="6">
        <v>0.0</v>
      </c>
      <c r="N129" s="6">
        <v>1.0</v>
      </c>
      <c r="O129" s="6">
        <v>0.0</v>
      </c>
      <c r="P129" s="6">
        <v>0.0</v>
      </c>
      <c r="Q129" s="6">
        <v>1.0</v>
      </c>
      <c r="R129" s="6">
        <v>1.0</v>
      </c>
      <c r="S129" s="6">
        <v>0.0</v>
      </c>
      <c r="T129" s="6"/>
    </row>
    <row r="130" ht="15.75" customHeight="1">
      <c r="A130" s="4" t="s">
        <v>17</v>
      </c>
      <c r="B130" s="4" t="s">
        <v>42</v>
      </c>
      <c r="C130" s="4" t="s">
        <v>659</v>
      </c>
      <c r="D130" s="4" t="s">
        <v>51</v>
      </c>
      <c r="E130" s="4">
        <v>2.0</v>
      </c>
      <c r="F130" s="4" t="s">
        <v>17</v>
      </c>
      <c r="G130" s="4" t="s">
        <v>725</v>
      </c>
      <c r="H130" s="4" t="s">
        <v>726</v>
      </c>
      <c r="I130" s="4" t="s">
        <v>727</v>
      </c>
      <c r="J130" s="4" t="s">
        <v>728</v>
      </c>
      <c r="K130" s="5" t="str">
        <f>HYPERLINK("https://website.cs.vt.edu/people/faculty/chandan--reddy.html","https://website.cs.vt.edu/people/faculty/chandan--reddy.html")</f>
        <v>https://website.cs.vt.edu/people/faculty/chandan--reddy.html</v>
      </c>
      <c r="L130" s="4" t="s">
        <v>729</v>
      </c>
      <c r="M130" s="4">
        <v>0.0</v>
      </c>
      <c r="N130" s="4">
        <v>1.0</v>
      </c>
      <c r="O130" s="4">
        <v>0.0</v>
      </c>
      <c r="P130" s="4">
        <v>0.0</v>
      </c>
      <c r="Q130" s="4">
        <v>1.0</v>
      </c>
      <c r="R130" s="4">
        <v>1.0</v>
      </c>
      <c r="S130" s="4">
        <v>0.0</v>
      </c>
      <c r="T130" s="4"/>
    </row>
    <row r="131" ht="15.75" customHeight="1">
      <c r="A131" s="6" t="s">
        <v>17</v>
      </c>
      <c r="B131" s="6" t="s">
        <v>42</v>
      </c>
      <c r="C131" s="6" t="s">
        <v>659</v>
      </c>
      <c r="D131" s="6" t="s">
        <v>51</v>
      </c>
      <c r="E131" s="6">
        <v>2.0</v>
      </c>
      <c r="F131" s="6" t="s">
        <v>17</v>
      </c>
      <c r="G131" s="6" t="s">
        <v>730</v>
      </c>
      <c r="H131" s="6" t="s">
        <v>731</v>
      </c>
      <c r="I131" s="6" t="s">
        <v>732</v>
      </c>
      <c r="J131" s="6" t="s">
        <v>733</v>
      </c>
      <c r="K131" s="7" t="str">
        <f>HYPERLINK("https://website.cs.vt.edu/people/faculty/chang-tien-lu.html","https://website.cs.vt.edu/people/faculty/chang-tien-lu.html")</f>
        <v>https://website.cs.vt.edu/people/faculty/chang-tien-lu.html</v>
      </c>
      <c r="L131" s="6" t="s">
        <v>734</v>
      </c>
      <c r="M131" s="6">
        <v>0.0</v>
      </c>
      <c r="N131" s="6">
        <v>1.0</v>
      </c>
      <c r="O131" s="6">
        <v>0.0</v>
      </c>
      <c r="P131" s="6">
        <v>0.0</v>
      </c>
      <c r="Q131" s="6">
        <v>1.0</v>
      </c>
      <c r="R131" s="6">
        <v>1.0</v>
      </c>
      <c r="S131" s="6">
        <v>0.0</v>
      </c>
      <c r="T131" s="6"/>
    </row>
    <row r="132" ht="15.75" customHeight="1">
      <c r="A132" s="4" t="s">
        <v>17</v>
      </c>
      <c r="B132" s="4" t="s">
        <v>42</v>
      </c>
      <c r="C132" s="4" t="s">
        <v>659</v>
      </c>
      <c r="D132" s="4" t="s">
        <v>51</v>
      </c>
      <c r="E132" s="4">
        <v>2.0</v>
      </c>
      <c r="F132" s="4" t="s">
        <v>17</v>
      </c>
      <c r="G132" s="4" t="s">
        <v>735</v>
      </c>
      <c r="H132" s="4" t="s">
        <v>736</v>
      </c>
      <c r="I132" s="4" t="s">
        <v>737</v>
      </c>
      <c r="J132" s="4" t="s">
        <v>738</v>
      </c>
      <c r="K132" s="5" t="str">
        <f>HYPERLINK("https://website.cs.vt.edu/people/faculty/chris-brown.html","https://website.cs.vt.edu/people/faculty/chris-brown.html")</f>
        <v>https://website.cs.vt.edu/people/faculty/chris-brown.html</v>
      </c>
      <c r="L132" s="4" t="s">
        <v>739</v>
      </c>
      <c r="M132" s="4">
        <v>0.0</v>
      </c>
      <c r="N132" s="4">
        <v>1.0</v>
      </c>
      <c r="O132" s="4">
        <v>0.0</v>
      </c>
      <c r="P132" s="4">
        <v>0.0</v>
      </c>
      <c r="Q132" s="4">
        <v>1.0</v>
      </c>
      <c r="R132" s="4">
        <v>1.0</v>
      </c>
      <c r="S132" s="4">
        <v>0.0</v>
      </c>
      <c r="T132" s="4"/>
    </row>
    <row r="133" ht="15.75" customHeight="1">
      <c r="A133" s="6" t="s">
        <v>17</v>
      </c>
      <c r="B133" s="6" t="s">
        <v>42</v>
      </c>
      <c r="C133" s="6" t="s">
        <v>659</v>
      </c>
      <c r="D133" s="6" t="s">
        <v>51</v>
      </c>
      <c r="E133" s="6">
        <v>2.0</v>
      </c>
      <c r="F133" s="6" t="s">
        <v>17</v>
      </c>
      <c r="G133" s="6" t="s">
        <v>740</v>
      </c>
      <c r="H133" s="6" t="s">
        <v>741</v>
      </c>
      <c r="I133" s="6" t="s">
        <v>742</v>
      </c>
      <c r="J133" s="6" t="s">
        <v>743</v>
      </c>
      <c r="K133" s="7" t="str">
        <f>HYPERLINK("https://website.cs.vt.edu/people/faculty/chris-north.html","https://website.cs.vt.edu/people/faculty/chris-north.html")</f>
        <v>https://website.cs.vt.edu/people/faculty/chris-north.html</v>
      </c>
      <c r="L133" s="6" t="s">
        <v>744</v>
      </c>
      <c r="M133" s="6">
        <v>0.0</v>
      </c>
      <c r="N133" s="6">
        <v>1.0</v>
      </c>
      <c r="O133" s="6">
        <v>0.0</v>
      </c>
      <c r="P133" s="6">
        <v>0.0</v>
      </c>
      <c r="Q133" s="6">
        <v>1.0</v>
      </c>
      <c r="R133" s="6">
        <v>1.0</v>
      </c>
      <c r="S133" s="6">
        <v>0.0</v>
      </c>
      <c r="T133" s="6"/>
    </row>
    <row r="134" ht="15.75" customHeight="1">
      <c r="A134" s="4" t="s">
        <v>17</v>
      </c>
      <c r="B134" s="4" t="s">
        <v>42</v>
      </c>
      <c r="C134" s="4" t="s">
        <v>659</v>
      </c>
      <c r="D134" s="4" t="s">
        <v>51</v>
      </c>
      <c r="E134" s="4">
        <v>2.0</v>
      </c>
      <c r="F134" s="4" t="s">
        <v>17</v>
      </c>
      <c r="G134" s="4" t="s">
        <v>745</v>
      </c>
      <c r="H134" s="4" t="s">
        <v>746</v>
      </c>
      <c r="I134" s="4" t="s">
        <v>747</v>
      </c>
      <c r="J134" s="4" t="s">
        <v>748</v>
      </c>
      <c r="K134" s="5" t="str">
        <f>HYPERLINK("https://website.cs.vt.edu/people/faculty/chris-thomas.html","https://website.cs.vt.edu/people/faculty/chris-thomas.html")</f>
        <v>https://website.cs.vt.edu/people/faculty/chris-thomas.html</v>
      </c>
      <c r="L134" s="4" t="s">
        <v>749</v>
      </c>
      <c r="M134" s="4">
        <v>0.0</v>
      </c>
      <c r="N134" s="4">
        <v>1.0</v>
      </c>
      <c r="O134" s="4">
        <v>0.0</v>
      </c>
      <c r="P134" s="4">
        <v>0.0</v>
      </c>
      <c r="Q134" s="4">
        <v>1.0</v>
      </c>
      <c r="R134" s="4">
        <v>1.0</v>
      </c>
      <c r="S134" s="4">
        <v>0.0</v>
      </c>
      <c r="T134" s="4"/>
    </row>
    <row r="135" ht="15.75" customHeight="1">
      <c r="A135" s="6" t="s">
        <v>17</v>
      </c>
      <c r="B135" s="6" t="s">
        <v>42</v>
      </c>
      <c r="C135" s="6" t="s">
        <v>659</v>
      </c>
      <c r="D135" s="6" t="s">
        <v>51</v>
      </c>
      <c r="E135" s="6">
        <v>2.0</v>
      </c>
      <c r="F135" s="6" t="s">
        <v>17</v>
      </c>
      <c r="G135" s="6" t="s">
        <v>750</v>
      </c>
      <c r="H135" s="6" t="s">
        <v>751</v>
      </c>
      <c r="I135" s="6" t="s">
        <v>752</v>
      </c>
      <c r="J135" s="6" t="s">
        <v>753</v>
      </c>
      <c r="K135" s="7" t="str">
        <f>HYPERLINK("https://website.cs.vt.edu/people/faculty/christine-julien.html","https://website.cs.vt.edu/people/faculty/christine-julien.html")</f>
        <v>https://website.cs.vt.edu/people/faculty/christine-julien.html</v>
      </c>
      <c r="L135" s="6" t="s">
        <v>754</v>
      </c>
      <c r="M135" s="6">
        <v>0.0</v>
      </c>
      <c r="N135" s="6">
        <v>1.0</v>
      </c>
      <c r="O135" s="6">
        <v>0.0</v>
      </c>
      <c r="P135" s="6">
        <v>1.0</v>
      </c>
      <c r="Q135" s="6">
        <v>1.0</v>
      </c>
      <c r="R135" s="6">
        <v>1.0</v>
      </c>
      <c r="S135" s="6">
        <v>0.0</v>
      </c>
      <c r="T135" s="6"/>
    </row>
    <row r="136" ht="15.75" customHeight="1">
      <c r="A136" s="4" t="s">
        <v>17</v>
      </c>
      <c r="B136" s="4" t="s">
        <v>42</v>
      </c>
      <c r="C136" s="4" t="s">
        <v>659</v>
      </c>
      <c r="D136" s="4" t="s">
        <v>51</v>
      </c>
      <c r="E136" s="4">
        <v>2.0</v>
      </c>
      <c r="F136" s="4" t="s">
        <v>17</v>
      </c>
      <c r="G136" s="4" t="s">
        <v>755</v>
      </c>
      <c r="H136" s="4" t="s">
        <v>756</v>
      </c>
      <c r="I136" s="4" t="s">
        <v>757</v>
      </c>
      <c r="J136" s="4" t="s">
        <v>758</v>
      </c>
      <c r="K136" s="5" t="str">
        <f>HYPERLINK("https://website.cs.vt.edu/people/faculty/clifford-shaffer.html","https://website.cs.vt.edu/people/faculty/clifford-shaffer.html")</f>
        <v>https://website.cs.vt.edu/people/faculty/clifford-shaffer.html</v>
      </c>
      <c r="L136" s="4" t="s">
        <v>759</v>
      </c>
      <c r="M136" s="4">
        <v>0.0</v>
      </c>
      <c r="N136" s="4">
        <v>1.0</v>
      </c>
      <c r="O136" s="4">
        <v>0.0</v>
      </c>
      <c r="P136" s="4">
        <v>0.0</v>
      </c>
      <c r="Q136" s="4">
        <v>1.0</v>
      </c>
      <c r="R136" s="4">
        <v>1.0</v>
      </c>
      <c r="S136" s="4">
        <v>0.0</v>
      </c>
      <c r="T136" s="4"/>
    </row>
    <row r="137" ht="15.75" customHeight="1">
      <c r="A137" s="6" t="s">
        <v>17</v>
      </c>
      <c r="B137" s="6" t="s">
        <v>42</v>
      </c>
      <c r="C137" s="6" t="s">
        <v>659</v>
      </c>
      <c r="D137" s="6" t="s">
        <v>51</v>
      </c>
      <c r="E137" s="6">
        <v>2.0</v>
      </c>
      <c r="F137" s="6" t="s">
        <v>17</v>
      </c>
      <c r="G137" s="6" t="s">
        <v>760</v>
      </c>
      <c r="H137" s="6" t="s">
        <v>761</v>
      </c>
      <c r="I137" s="6" t="s">
        <v>762</v>
      </c>
      <c r="J137" s="6" t="s">
        <v>763</v>
      </c>
      <c r="K137" s="7" t="str">
        <f>HYPERLINK("https://website.cs.vt.edu/people/faculty/courtesy-appointment-faculty.html","https://website.cs.vt.edu/people/faculty/courtesy-appointment-faculty.html")</f>
        <v>https://website.cs.vt.edu/people/faculty/courtesy-appointment-faculty.html</v>
      </c>
      <c r="L137" s="6" t="s">
        <v>764</v>
      </c>
      <c r="M137" s="6">
        <v>1.0</v>
      </c>
      <c r="N137" s="6">
        <v>1.0</v>
      </c>
      <c r="O137" s="6">
        <v>0.0</v>
      </c>
      <c r="P137" s="6">
        <v>0.0</v>
      </c>
      <c r="Q137" s="6">
        <v>1.0</v>
      </c>
      <c r="R137" s="6">
        <v>1.0</v>
      </c>
      <c r="S137" s="6">
        <v>0.0</v>
      </c>
      <c r="T137" s="6"/>
    </row>
    <row r="138" ht="15.75" customHeight="1">
      <c r="A138" s="4" t="s">
        <v>17</v>
      </c>
      <c r="B138" s="4" t="s">
        <v>42</v>
      </c>
      <c r="C138" s="4" t="s">
        <v>659</v>
      </c>
      <c r="D138" s="4" t="s">
        <v>51</v>
      </c>
      <c r="E138" s="4">
        <v>2.0</v>
      </c>
      <c r="F138" s="4" t="s">
        <v>17</v>
      </c>
      <c r="G138" s="4" t="s">
        <v>765</v>
      </c>
      <c r="H138" s="4" t="s">
        <v>766</v>
      </c>
      <c r="I138" s="4" t="s">
        <v>767</v>
      </c>
      <c r="J138" s="4" t="s">
        <v>768</v>
      </c>
      <c r="K138" s="5" t="str">
        <f>HYPERLINK("https://website.cs.vt.edu/people/faculty/dan-dunlap.html","https://website.cs.vt.edu/people/faculty/dan-dunlap.html")</f>
        <v>https://website.cs.vt.edu/people/faculty/dan-dunlap.html</v>
      </c>
      <c r="L138" s="4" t="s">
        <v>769</v>
      </c>
      <c r="M138" s="4">
        <v>0.0</v>
      </c>
      <c r="N138" s="4">
        <v>1.0</v>
      </c>
      <c r="O138" s="4">
        <v>0.0</v>
      </c>
      <c r="P138" s="4">
        <v>0.0</v>
      </c>
      <c r="Q138" s="4">
        <v>1.0</v>
      </c>
      <c r="R138" s="4">
        <v>1.0</v>
      </c>
      <c r="S138" s="4">
        <v>0.0</v>
      </c>
      <c r="T138" s="4"/>
    </row>
    <row r="139" ht="15.75" customHeight="1">
      <c r="A139" s="6" t="s">
        <v>17</v>
      </c>
      <c r="B139" s="6" t="s">
        <v>42</v>
      </c>
      <c r="C139" s="6" t="s">
        <v>659</v>
      </c>
      <c r="D139" s="6" t="s">
        <v>51</v>
      </c>
      <c r="E139" s="6">
        <v>2.0</v>
      </c>
      <c r="F139" s="6" t="s">
        <v>17</v>
      </c>
      <c r="G139" s="6" t="s">
        <v>770</v>
      </c>
      <c r="H139" s="6" t="s">
        <v>771</v>
      </c>
      <c r="I139" s="6" t="s">
        <v>772</v>
      </c>
      <c r="J139" s="6" t="s">
        <v>773</v>
      </c>
      <c r="K139" s="7" t="str">
        <f>HYPERLINK("https://website.cs.vt.edu/people/faculty/dan-williams.html","https://website.cs.vt.edu/people/faculty/dan-williams.html")</f>
        <v>https://website.cs.vt.edu/people/faculty/dan-williams.html</v>
      </c>
      <c r="L139" s="6" t="s">
        <v>774</v>
      </c>
      <c r="M139" s="6">
        <v>0.0</v>
      </c>
      <c r="N139" s="6">
        <v>1.0</v>
      </c>
      <c r="O139" s="6">
        <v>0.0</v>
      </c>
      <c r="P139" s="6">
        <v>0.0</v>
      </c>
      <c r="Q139" s="6">
        <v>1.0</v>
      </c>
      <c r="R139" s="6">
        <v>1.0</v>
      </c>
      <c r="S139" s="6">
        <v>0.0</v>
      </c>
      <c r="T139" s="6"/>
    </row>
    <row r="140" ht="15.75" customHeight="1">
      <c r="A140" s="4" t="s">
        <v>17</v>
      </c>
      <c r="B140" s="4" t="s">
        <v>42</v>
      </c>
      <c r="C140" s="4" t="s">
        <v>659</v>
      </c>
      <c r="D140" s="4" t="s">
        <v>51</v>
      </c>
      <c r="E140" s="4">
        <v>2.0</v>
      </c>
      <c r="F140" s="4" t="s">
        <v>17</v>
      </c>
      <c r="G140" s="4" t="s">
        <v>775</v>
      </c>
      <c r="H140" s="4" t="s">
        <v>776</v>
      </c>
      <c r="I140" s="4" t="s">
        <v>777</v>
      </c>
      <c r="J140" s="4" t="s">
        <v>778</v>
      </c>
      <c r="K140" s="5" t="str">
        <f>HYPERLINK("https://website.cs.vt.edu/people/faculty/daphne-yao.html","https://website.cs.vt.edu/people/faculty/daphne-yao.html")</f>
        <v>https://website.cs.vt.edu/people/faculty/daphne-yao.html</v>
      </c>
      <c r="L140" s="4" t="s">
        <v>779</v>
      </c>
      <c r="M140" s="4">
        <v>0.0</v>
      </c>
      <c r="N140" s="4">
        <v>1.0</v>
      </c>
      <c r="O140" s="4">
        <v>0.0</v>
      </c>
      <c r="P140" s="4">
        <v>0.0</v>
      </c>
      <c r="Q140" s="4">
        <v>1.0</v>
      </c>
      <c r="R140" s="4">
        <v>1.0</v>
      </c>
      <c r="S140" s="4">
        <v>0.0</v>
      </c>
      <c r="T140" s="4"/>
    </row>
    <row r="141" ht="15.75" customHeight="1">
      <c r="A141" s="6" t="s">
        <v>17</v>
      </c>
      <c r="B141" s="6" t="s">
        <v>42</v>
      </c>
      <c r="C141" s="6" t="s">
        <v>659</v>
      </c>
      <c r="D141" s="6" t="s">
        <v>51</v>
      </c>
      <c r="E141" s="6">
        <v>2.0</v>
      </c>
      <c r="F141" s="6" t="s">
        <v>17</v>
      </c>
      <c r="G141" s="6" t="s">
        <v>780</v>
      </c>
      <c r="H141" s="6" t="s">
        <v>781</v>
      </c>
      <c r="I141" s="6" t="s">
        <v>782</v>
      </c>
      <c r="J141" s="6" t="s">
        <v>783</v>
      </c>
      <c r="K141" s="7" t="str">
        <f>HYPERLINK("https://website.cs.vt.edu/people/faculty/david-h-smith-iv.html","https://website.cs.vt.edu/people/faculty/david-h-smith-iv.html")</f>
        <v>https://website.cs.vt.edu/people/faculty/david-h-smith-iv.html</v>
      </c>
      <c r="L141" s="6" t="s">
        <v>784</v>
      </c>
      <c r="M141" s="6">
        <v>0.0</v>
      </c>
      <c r="N141" s="6">
        <v>1.0</v>
      </c>
      <c r="O141" s="6">
        <v>0.0</v>
      </c>
      <c r="P141" s="6">
        <v>0.0</v>
      </c>
      <c r="Q141" s="6">
        <v>1.0</v>
      </c>
      <c r="R141" s="6">
        <v>1.0</v>
      </c>
      <c r="S141" s="6">
        <v>0.0</v>
      </c>
      <c r="T141" s="6"/>
    </row>
    <row r="142" ht="15.75" customHeight="1">
      <c r="A142" s="4" t="s">
        <v>17</v>
      </c>
      <c r="B142" s="4" t="s">
        <v>42</v>
      </c>
      <c r="C142" s="4" t="s">
        <v>659</v>
      </c>
      <c r="D142" s="4" t="s">
        <v>51</v>
      </c>
      <c r="E142" s="4">
        <v>2.0</v>
      </c>
      <c r="F142" s="4" t="s">
        <v>17</v>
      </c>
      <c r="G142" s="4" t="s">
        <v>785</v>
      </c>
      <c r="H142" s="4" t="s">
        <v>786</v>
      </c>
      <c r="I142" s="4" t="s">
        <v>787</v>
      </c>
      <c r="J142" s="4" t="s">
        <v>788</v>
      </c>
      <c r="K142" s="5" t="str">
        <f>HYPERLINK("https://website.cs.vt.edu/people/faculty/david-mcpherson.html","https://website.cs.vt.edu/people/faculty/david-mcpherson.html")</f>
        <v>https://website.cs.vt.edu/people/faculty/david-mcpherson.html</v>
      </c>
      <c r="L142" s="4" t="s">
        <v>789</v>
      </c>
      <c r="M142" s="4">
        <v>0.0</v>
      </c>
      <c r="N142" s="4">
        <v>1.0</v>
      </c>
      <c r="O142" s="4">
        <v>0.0</v>
      </c>
      <c r="P142" s="4">
        <v>0.0</v>
      </c>
      <c r="Q142" s="4">
        <v>1.0</v>
      </c>
      <c r="R142" s="4">
        <v>1.0</v>
      </c>
      <c r="S142" s="4">
        <v>0.0</v>
      </c>
      <c r="T142" s="4"/>
    </row>
    <row r="143" ht="15.75" customHeight="1">
      <c r="A143" s="6" t="s">
        <v>17</v>
      </c>
      <c r="B143" s="6" t="s">
        <v>42</v>
      </c>
      <c r="C143" s="6" t="s">
        <v>659</v>
      </c>
      <c r="D143" s="6" t="s">
        <v>51</v>
      </c>
      <c r="E143" s="6">
        <v>2.0</v>
      </c>
      <c r="F143" s="6" t="s">
        <v>17</v>
      </c>
      <c r="G143" s="6" t="s">
        <v>790</v>
      </c>
      <c r="H143" s="6" t="s">
        <v>791</v>
      </c>
      <c r="I143" s="6" t="s">
        <v>792</v>
      </c>
      <c r="J143" s="6" t="s">
        <v>793</v>
      </c>
      <c r="K143" s="7" t="str">
        <f>HYPERLINK("https://website.cs.vt.edu/people/faculty/dawei-zhou.html","https://website.cs.vt.edu/people/faculty/dawei-zhou.html")</f>
        <v>https://website.cs.vt.edu/people/faculty/dawei-zhou.html</v>
      </c>
      <c r="L143" s="6" t="s">
        <v>794</v>
      </c>
      <c r="M143" s="6">
        <v>0.0</v>
      </c>
      <c r="N143" s="6">
        <v>1.0</v>
      </c>
      <c r="O143" s="6">
        <v>0.0</v>
      </c>
      <c r="P143" s="6">
        <v>0.0</v>
      </c>
      <c r="Q143" s="6">
        <v>1.0</v>
      </c>
      <c r="R143" s="6">
        <v>1.0</v>
      </c>
      <c r="S143" s="6">
        <v>0.0</v>
      </c>
      <c r="T143" s="6"/>
    </row>
    <row r="144" ht="15.75" customHeight="1">
      <c r="A144" s="4" t="s">
        <v>17</v>
      </c>
      <c r="B144" s="4" t="s">
        <v>42</v>
      </c>
      <c r="C144" s="4" t="s">
        <v>659</v>
      </c>
      <c r="D144" s="4" t="s">
        <v>51</v>
      </c>
      <c r="E144" s="4">
        <v>2.0</v>
      </c>
      <c r="F144" s="4" t="s">
        <v>17</v>
      </c>
      <c r="G144" s="4" t="s">
        <v>795</v>
      </c>
      <c r="H144" s="4" t="s">
        <v>796</v>
      </c>
      <c r="I144" s="4" t="s">
        <v>797</v>
      </c>
      <c r="J144" s="4" t="s">
        <v>798</v>
      </c>
      <c r="K144" s="5" t="str">
        <f>HYPERLINK("https://website.cs.vt.edu/people/faculty/debswapna-bhattacharya.html","https://website.cs.vt.edu/people/faculty/debswapna-bhattacharya.html")</f>
        <v>https://website.cs.vt.edu/people/faculty/debswapna-bhattacharya.html</v>
      </c>
      <c r="L144" s="4" t="s">
        <v>799</v>
      </c>
      <c r="M144" s="4">
        <v>0.0</v>
      </c>
      <c r="N144" s="4">
        <v>1.0</v>
      </c>
      <c r="O144" s="4">
        <v>0.0</v>
      </c>
      <c r="P144" s="4">
        <v>0.0</v>
      </c>
      <c r="Q144" s="4">
        <v>1.0</v>
      </c>
      <c r="R144" s="4">
        <v>1.0</v>
      </c>
      <c r="S144" s="4">
        <v>0.0</v>
      </c>
      <c r="T144" s="4"/>
    </row>
    <row r="145" ht="15.75" customHeight="1">
      <c r="A145" s="6" t="s">
        <v>17</v>
      </c>
      <c r="B145" s="6" t="s">
        <v>42</v>
      </c>
      <c r="C145" s="6" t="s">
        <v>659</v>
      </c>
      <c r="D145" s="6" t="s">
        <v>51</v>
      </c>
      <c r="E145" s="6">
        <v>2.0</v>
      </c>
      <c r="F145" s="6" t="s">
        <v>17</v>
      </c>
      <c r="G145" s="6" t="s">
        <v>800</v>
      </c>
      <c r="H145" s="6" t="s">
        <v>801</v>
      </c>
      <c r="I145" s="6" t="s">
        <v>802</v>
      </c>
      <c r="J145" s="6" t="s">
        <v>803</v>
      </c>
      <c r="K145" s="7" t="str">
        <f>HYPERLINK("https://website.cs.vt.edu/people/faculty/denis-gracanin.html","https://website.cs.vt.edu/people/faculty/denis-gracanin.html")</f>
        <v>https://website.cs.vt.edu/people/faculty/denis-gracanin.html</v>
      </c>
      <c r="L145" s="6" t="s">
        <v>804</v>
      </c>
      <c r="M145" s="6">
        <v>0.0</v>
      </c>
      <c r="N145" s="6">
        <v>1.0</v>
      </c>
      <c r="O145" s="6">
        <v>0.0</v>
      </c>
      <c r="P145" s="6">
        <v>1.0</v>
      </c>
      <c r="Q145" s="6">
        <v>1.0</v>
      </c>
      <c r="R145" s="6">
        <v>1.0</v>
      </c>
      <c r="S145" s="6">
        <v>0.0</v>
      </c>
      <c r="T145" s="6"/>
    </row>
    <row r="146" ht="15.75" customHeight="1">
      <c r="A146" s="4" t="s">
        <v>17</v>
      </c>
      <c r="B146" s="4" t="s">
        <v>42</v>
      </c>
      <c r="C146" s="4" t="s">
        <v>659</v>
      </c>
      <c r="D146" s="4" t="s">
        <v>51</v>
      </c>
      <c r="E146" s="4">
        <v>2.0</v>
      </c>
      <c r="F146" s="4" t="s">
        <v>17</v>
      </c>
      <c r="G146" s="4" t="s">
        <v>805</v>
      </c>
      <c r="H146" s="4" t="s">
        <v>806</v>
      </c>
      <c r="I146" s="4" t="s">
        <v>807</v>
      </c>
      <c r="J146" s="4" t="s">
        <v>808</v>
      </c>
      <c r="K146" s="5" t="str">
        <f>HYPERLINK("https://website.cs.vt.edu/people/faculty/dimitrios-nikolopoulos.html","https://website.cs.vt.edu/people/faculty/dimitrios-nikolopoulos.html")</f>
        <v>https://website.cs.vt.edu/people/faculty/dimitrios-nikolopoulos.html</v>
      </c>
      <c r="L146" s="4" t="s">
        <v>809</v>
      </c>
      <c r="M146" s="4">
        <v>0.0</v>
      </c>
      <c r="N146" s="4">
        <v>1.0</v>
      </c>
      <c r="O146" s="4">
        <v>0.0</v>
      </c>
      <c r="P146" s="4">
        <v>0.0</v>
      </c>
      <c r="Q146" s="4">
        <v>1.0</v>
      </c>
      <c r="R146" s="4">
        <v>1.0</v>
      </c>
      <c r="S146" s="4">
        <v>0.0</v>
      </c>
      <c r="T146" s="4"/>
    </row>
    <row r="147" ht="15.75" customHeight="1">
      <c r="A147" s="6" t="s">
        <v>17</v>
      </c>
      <c r="B147" s="6" t="s">
        <v>42</v>
      </c>
      <c r="C147" s="6" t="s">
        <v>659</v>
      </c>
      <c r="D147" s="6" t="s">
        <v>51</v>
      </c>
      <c r="E147" s="6">
        <v>2.0</v>
      </c>
      <c r="F147" s="6" t="s">
        <v>17</v>
      </c>
      <c r="G147" s="6" t="s">
        <v>810</v>
      </c>
      <c r="H147" s="6" t="s">
        <v>811</v>
      </c>
      <c r="I147" s="6" t="s">
        <v>812</v>
      </c>
      <c r="J147" s="6" t="s">
        <v>813</v>
      </c>
      <c r="K147" s="7" t="str">
        <f>HYPERLINK("https://website.cs.vt.edu/people/faculty/doug-bowman.html","https://website.cs.vt.edu/people/faculty/doug-bowman.html")</f>
        <v>https://website.cs.vt.edu/people/faculty/doug-bowman.html</v>
      </c>
      <c r="L147" s="6" t="s">
        <v>814</v>
      </c>
      <c r="M147" s="6">
        <v>0.0</v>
      </c>
      <c r="N147" s="6">
        <v>1.0</v>
      </c>
      <c r="O147" s="6">
        <v>0.0</v>
      </c>
      <c r="P147" s="6">
        <v>0.0</v>
      </c>
      <c r="Q147" s="6">
        <v>1.0</v>
      </c>
      <c r="R147" s="6">
        <v>1.0</v>
      </c>
      <c r="S147" s="6">
        <v>0.0</v>
      </c>
      <c r="T147" s="6"/>
    </row>
    <row r="148" ht="15.75" customHeight="1">
      <c r="A148" s="4" t="s">
        <v>17</v>
      </c>
      <c r="B148" s="4" t="s">
        <v>42</v>
      </c>
      <c r="C148" s="4" t="s">
        <v>659</v>
      </c>
      <c r="D148" s="4" t="s">
        <v>51</v>
      </c>
      <c r="E148" s="4">
        <v>2.0</v>
      </c>
      <c r="F148" s="4" t="s">
        <v>17</v>
      </c>
      <c r="G148" s="4" t="s">
        <v>815</v>
      </c>
      <c r="H148" s="4" t="s">
        <v>816</v>
      </c>
      <c r="I148" s="4" t="s">
        <v>817</v>
      </c>
      <c r="J148" s="4" t="s">
        <v>818</v>
      </c>
      <c r="K148" s="5" t="str">
        <f>HYPERLINK("https://website.cs.vt.edu/people/faculty/eli-tilevich.html","https://website.cs.vt.edu/people/faculty/eli-tilevich.html")</f>
        <v>https://website.cs.vt.edu/people/faculty/eli-tilevich.html</v>
      </c>
      <c r="L148" s="4" t="s">
        <v>819</v>
      </c>
      <c r="M148" s="4">
        <v>0.0</v>
      </c>
      <c r="N148" s="4">
        <v>1.0</v>
      </c>
      <c r="O148" s="4">
        <v>0.0</v>
      </c>
      <c r="P148" s="4">
        <v>1.0</v>
      </c>
      <c r="Q148" s="4">
        <v>1.0</v>
      </c>
      <c r="R148" s="4">
        <v>1.0</v>
      </c>
      <c r="S148" s="4">
        <v>0.0</v>
      </c>
      <c r="T148" s="4"/>
    </row>
    <row r="149" ht="15.75" customHeight="1">
      <c r="A149" s="6" t="s">
        <v>17</v>
      </c>
      <c r="B149" s="6" t="s">
        <v>42</v>
      </c>
      <c r="C149" s="6" t="s">
        <v>659</v>
      </c>
      <c r="D149" s="6" t="s">
        <v>51</v>
      </c>
      <c r="E149" s="6">
        <v>2.0</v>
      </c>
      <c r="F149" s="6" t="s">
        <v>17</v>
      </c>
      <c r="G149" s="6" t="s">
        <v>820</v>
      </c>
      <c r="H149" s="6" t="s">
        <v>821</v>
      </c>
      <c r="I149" s="6" t="s">
        <v>822</v>
      </c>
      <c r="J149" s="6" t="s">
        <v>823</v>
      </c>
      <c r="K149" s="7" t="str">
        <f>HYPERLINK("https://website.cs.vt.edu/people/faculty/eric-pauley.html","https://website.cs.vt.edu/people/faculty/eric-pauley.html")</f>
        <v>https://website.cs.vt.edu/people/faculty/eric-pauley.html</v>
      </c>
      <c r="L149" s="6" t="s">
        <v>824</v>
      </c>
      <c r="M149" s="6">
        <v>0.0</v>
      </c>
      <c r="N149" s="6">
        <v>1.0</v>
      </c>
      <c r="O149" s="6">
        <v>0.0</v>
      </c>
      <c r="P149" s="6">
        <v>0.0</v>
      </c>
      <c r="Q149" s="6">
        <v>1.0</v>
      </c>
      <c r="R149" s="6">
        <v>1.0</v>
      </c>
      <c r="S149" s="6">
        <v>0.0</v>
      </c>
      <c r="T149" s="6"/>
    </row>
    <row r="150" ht="15.75" customHeight="1">
      <c r="A150" s="4" t="s">
        <v>17</v>
      </c>
      <c r="B150" s="4" t="s">
        <v>42</v>
      </c>
      <c r="C150" s="4" t="s">
        <v>659</v>
      </c>
      <c r="D150" s="4" t="s">
        <v>51</v>
      </c>
      <c r="E150" s="4">
        <v>2.0</v>
      </c>
      <c r="F150" s="4" t="s">
        <v>17</v>
      </c>
      <c r="G150" s="4" t="s">
        <v>825</v>
      </c>
      <c r="H150" s="4" t="s">
        <v>826</v>
      </c>
      <c r="I150" s="4" t="s">
        <v>827</v>
      </c>
      <c r="J150" s="4" t="s">
        <v>828</v>
      </c>
      <c r="K150" s="5" t="str">
        <f>HYPERLINK("https://website.cs.vt.edu/people/faculty/erika-olimpiew.html","https://website.cs.vt.edu/people/faculty/erika-olimpiew.html")</f>
        <v>https://website.cs.vt.edu/people/faculty/erika-olimpiew.html</v>
      </c>
      <c r="L150" s="4" t="s">
        <v>829</v>
      </c>
      <c r="M150" s="4">
        <v>0.0</v>
      </c>
      <c r="N150" s="4">
        <v>1.0</v>
      </c>
      <c r="O150" s="4">
        <v>0.0</v>
      </c>
      <c r="P150" s="4">
        <v>0.0</v>
      </c>
      <c r="Q150" s="4">
        <v>1.0</v>
      </c>
      <c r="R150" s="4">
        <v>1.0</v>
      </c>
      <c r="S150" s="4">
        <v>0.0</v>
      </c>
      <c r="T150" s="4"/>
    </row>
    <row r="151" ht="15.75" customHeight="1">
      <c r="A151" s="6" t="s">
        <v>17</v>
      </c>
      <c r="B151" s="6" t="s">
        <v>42</v>
      </c>
      <c r="C151" s="6" t="s">
        <v>659</v>
      </c>
      <c r="D151" s="6" t="s">
        <v>51</v>
      </c>
      <c r="E151" s="6">
        <v>2.0</v>
      </c>
      <c r="F151" s="6" t="s">
        <v>17</v>
      </c>
      <c r="G151" s="6" t="s">
        <v>830</v>
      </c>
      <c r="H151" s="6" t="s">
        <v>831</v>
      </c>
      <c r="I151" s="6" t="s">
        <v>832</v>
      </c>
      <c r="J151" s="6" t="s">
        <v>833</v>
      </c>
      <c r="K151" s="7" t="str">
        <f>HYPERLINK("https://website.cs.vt.edu/people/faculty/eugenia-rho.html","https://website.cs.vt.edu/people/faculty/eugenia-rho.html")</f>
        <v>https://website.cs.vt.edu/people/faculty/eugenia-rho.html</v>
      </c>
      <c r="L151" s="6" t="s">
        <v>834</v>
      </c>
      <c r="M151" s="6">
        <v>0.0</v>
      </c>
      <c r="N151" s="6">
        <v>1.0</v>
      </c>
      <c r="O151" s="6">
        <v>0.0</v>
      </c>
      <c r="P151" s="6">
        <v>0.0</v>
      </c>
      <c r="Q151" s="6">
        <v>1.0</v>
      </c>
      <c r="R151" s="6">
        <v>1.0</v>
      </c>
      <c r="S151" s="6">
        <v>0.0</v>
      </c>
      <c r="T151" s="6"/>
    </row>
    <row r="152" ht="15.75" customHeight="1">
      <c r="A152" s="4" t="s">
        <v>17</v>
      </c>
      <c r="B152" s="4" t="s">
        <v>42</v>
      </c>
      <c r="C152" s="4" t="s">
        <v>659</v>
      </c>
      <c r="D152" s="4" t="s">
        <v>51</v>
      </c>
      <c r="E152" s="4">
        <v>2.0</v>
      </c>
      <c r="F152" s="4" t="s">
        <v>17</v>
      </c>
      <c r="G152" s="4" t="s">
        <v>835</v>
      </c>
      <c r="H152" s="4" t="s">
        <v>836</v>
      </c>
      <c r="I152" s="4" t="s">
        <v>837</v>
      </c>
      <c r="J152" s="4" t="s">
        <v>838</v>
      </c>
      <c r="K152" s="5" t="str">
        <f>HYPERLINK("https://website.cs.vt.edu/people/faculty/godmar-back.html","https://website.cs.vt.edu/people/faculty/godmar-back.html")</f>
        <v>https://website.cs.vt.edu/people/faculty/godmar-back.html</v>
      </c>
      <c r="L152" s="4" t="s">
        <v>839</v>
      </c>
      <c r="M152" s="4">
        <v>0.0</v>
      </c>
      <c r="N152" s="4">
        <v>1.0</v>
      </c>
      <c r="O152" s="4">
        <v>0.0</v>
      </c>
      <c r="P152" s="4">
        <v>0.0</v>
      </c>
      <c r="Q152" s="4">
        <v>1.0</v>
      </c>
      <c r="R152" s="4">
        <v>1.0</v>
      </c>
      <c r="S152" s="4">
        <v>0.0</v>
      </c>
      <c r="T152" s="4"/>
    </row>
    <row r="153" ht="15.75" customHeight="1">
      <c r="A153" s="6" t="s">
        <v>17</v>
      </c>
      <c r="B153" s="6" t="s">
        <v>42</v>
      </c>
      <c r="C153" s="6" t="s">
        <v>659</v>
      </c>
      <c r="D153" s="6" t="s">
        <v>51</v>
      </c>
      <c r="E153" s="6">
        <v>2.0</v>
      </c>
      <c r="F153" s="6" t="s">
        <v>17</v>
      </c>
      <c r="G153" s="6" t="s">
        <v>840</v>
      </c>
      <c r="H153" s="6" t="s">
        <v>841</v>
      </c>
      <c r="I153" s="6" t="s">
        <v>842</v>
      </c>
      <c r="J153" s="6" t="s">
        <v>843</v>
      </c>
      <c r="K153" s="7" t="str">
        <f>HYPERLINK("https://website.cs.vt.edu/people/faculty/greg-kulczycki.html","https://website.cs.vt.edu/people/faculty/greg-kulczycki.html")</f>
        <v>https://website.cs.vt.edu/people/faculty/greg-kulczycki.html</v>
      </c>
      <c r="L153" s="6" t="s">
        <v>844</v>
      </c>
      <c r="M153" s="6">
        <v>0.0</v>
      </c>
      <c r="N153" s="6">
        <v>1.0</v>
      </c>
      <c r="O153" s="6">
        <v>0.0</v>
      </c>
      <c r="P153" s="6">
        <v>0.0</v>
      </c>
      <c r="Q153" s="6">
        <v>1.0</v>
      </c>
      <c r="R153" s="6">
        <v>1.0</v>
      </c>
      <c r="S153" s="6">
        <v>0.0</v>
      </c>
      <c r="T153" s="6"/>
    </row>
    <row r="154" ht="15.75" customHeight="1">
      <c r="A154" s="4" t="s">
        <v>17</v>
      </c>
      <c r="B154" s="4" t="s">
        <v>42</v>
      </c>
      <c r="C154" s="4" t="s">
        <v>659</v>
      </c>
      <c r="D154" s="4" t="s">
        <v>51</v>
      </c>
      <c r="E154" s="4">
        <v>2.0</v>
      </c>
      <c r="F154" s="4" t="s">
        <v>17</v>
      </c>
      <c r="G154" s="4" t="s">
        <v>845</v>
      </c>
      <c r="H154" s="4" t="s">
        <v>846</v>
      </c>
      <c r="I154" s="4" t="s">
        <v>847</v>
      </c>
      <c r="J154" s="4" t="s">
        <v>848</v>
      </c>
      <c r="K154" s="5" t="str">
        <f>HYPERLINK("https://website.cs.vt.edu/people/faculty/heath-hillman.html","https://website.cs.vt.edu/people/faculty/heath-hillman.html")</f>
        <v>https://website.cs.vt.edu/people/faculty/heath-hillman.html</v>
      </c>
      <c r="L154" s="4" t="s">
        <v>849</v>
      </c>
      <c r="M154" s="4">
        <v>0.0</v>
      </c>
      <c r="N154" s="4">
        <v>1.0</v>
      </c>
      <c r="O154" s="4">
        <v>0.0</v>
      </c>
      <c r="P154" s="4">
        <v>0.0</v>
      </c>
      <c r="Q154" s="4">
        <v>1.0</v>
      </c>
      <c r="R154" s="4">
        <v>1.0</v>
      </c>
      <c r="S154" s="4">
        <v>0.0</v>
      </c>
      <c r="T154" s="4"/>
    </row>
    <row r="155" ht="15.75" customHeight="1">
      <c r="A155" s="6" t="s">
        <v>17</v>
      </c>
      <c r="B155" s="6" t="s">
        <v>42</v>
      </c>
      <c r="C155" s="6" t="s">
        <v>659</v>
      </c>
      <c r="D155" s="6" t="s">
        <v>51</v>
      </c>
      <c r="E155" s="6">
        <v>2.0</v>
      </c>
      <c r="F155" s="6" t="s">
        <v>17</v>
      </c>
      <c r="G155" s="6" t="s">
        <v>850</v>
      </c>
      <c r="H155" s="6" t="s">
        <v>851</v>
      </c>
      <c r="I155" s="6" t="s">
        <v>852</v>
      </c>
      <c r="J155" s="6" t="s">
        <v>853</v>
      </c>
      <c r="K155" s="7" t="str">
        <f>HYPERLINK("https://website.cs.vt.edu/people/faculty/hoda-eldardiry.html","https://website.cs.vt.edu/people/faculty/hoda-eldardiry.html")</f>
        <v>https://website.cs.vt.edu/people/faculty/hoda-eldardiry.html</v>
      </c>
      <c r="L155" s="6" t="s">
        <v>854</v>
      </c>
      <c r="M155" s="6">
        <v>0.0</v>
      </c>
      <c r="N155" s="6">
        <v>1.0</v>
      </c>
      <c r="O155" s="6">
        <v>0.0</v>
      </c>
      <c r="P155" s="6">
        <v>0.0</v>
      </c>
      <c r="Q155" s="6">
        <v>1.0</v>
      </c>
      <c r="R155" s="6">
        <v>1.0</v>
      </c>
      <c r="S155" s="6">
        <v>0.0</v>
      </c>
      <c r="T155" s="6"/>
    </row>
    <row r="156" ht="15.75" customHeight="1">
      <c r="A156" s="4" t="s">
        <v>17</v>
      </c>
      <c r="B156" s="4" t="s">
        <v>42</v>
      </c>
      <c r="C156" s="4" t="s">
        <v>659</v>
      </c>
      <c r="D156" s="4" t="s">
        <v>51</v>
      </c>
      <c r="E156" s="4">
        <v>2.0</v>
      </c>
      <c r="F156" s="4" t="s">
        <v>17</v>
      </c>
      <c r="G156" s="4" t="s">
        <v>855</v>
      </c>
      <c r="H156" s="4" t="s">
        <v>856</v>
      </c>
      <c r="I156" s="4" t="s">
        <v>857</v>
      </c>
      <c r="J156" s="4" t="s">
        <v>858</v>
      </c>
      <c r="K156" s="5" t="str">
        <f>HYPERLINK("https://website.cs.vt.edu/people/faculty/huaicheng-li.html","https://website.cs.vt.edu/people/faculty/huaicheng-li.html")</f>
        <v>https://website.cs.vt.edu/people/faculty/huaicheng-li.html</v>
      </c>
      <c r="L156" s="4" t="s">
        <v>859</v>
      </c>
      <c r="M156" s="4">
        <v>0.0</v>
      </c>
      <c r="N156" s="4">
        <v>1.0</v>
      </c>
      <c r="O156" s="4">
        <v>0.0</v>
      </c>
      <c r="P156" s="4">
        <v>0.0</v>
      </c>
      <c r="Q156" s="4">
        <v>1.0</v>
      </c>
      <c r="R156" s="4">
        <v>1.0</v>
      </c>
      <c r="S156" s="4">
        <v>0.0</v>
      </c>
      <c r="T156" s="4"/>
    </row>
    <row r="157" ht="15.75" customHeight="1">
      <c r="A157" s="6" t="s">
        <v>17</v>
      </c>
      <c r="B157" s="6" t="s">
        <v>42</v>
      </c>
      <c r="C157" s="6" t="s">
        <v>659</v>
      </c>
      <c r="D157" s="6" t="s">
        <v>51</v>
      </c>
      <c r="E157" s="6">
        <v>2.0</v>
      </c>
      <c r="F157" s="6" t="s">
        <v>17</v>
      </c>
      <c r="G157" s="6" t="s">
        <v>860</v>
      </c>
      <c r="H157" s="6" t="s">
        <v>861</v>
      </c>
      <c r="I157" s="6" t="s">
        <v>862</v>
      </c>
      <c r="J157" s="6" t="s">
        <v>863</v>
      </c>
      <c r="K157" s="7" t="str">
        <f>HYPERLINK("https://website.cs.vt.edu/people/faculty/ihudiya-finda-williams.html","https://website.cs.vt.edu/people/faculty/ihudiya-finda-williams.html")</f>
        <v>https://website.cs.vt.edu/people/faculty/ihudiya-finda-williams.html</v>
      </c>
      <c r="L157" s="6" t="s">
        <v>864</v>
      </c>
      <c r="M157" s="6">
        <v>0.0</v>
      </c>
      <c r="N157" s="6">
        <v>1.0</v>
      </c>
      <c r="O157" s="6">
        <v>0.0</v>
      </c>
      <c r="P157" s="6">
        <v>0.0</v>
      </c>
      <c r="Q157" s="6">
        <v>1.0</v>
      </c>
      <c r="R157" s="6">
        <v>1.0</v>
      </c>
      <c r="S157" s="6">
        <v>0.0</v>
      </c>
      <c r="T157" s="6"/>
    </row>
    <row r="158" ht="15.75" customHeight="1">
      <c r="A158" s="4" t="s">
        <v>17</v>
      </c>
      <c r="B158" s="4" t="s">
        <v>42</v>
      </c>
      <c r="C158" s="4" t="s">
        <v>659</v>
      </c>
      <c r="D158" s="4" t="s">
        <v>51</v>
      </c>
      <c r="E158" s="4">
        <v>2.0</v>
      </c>
      <c r="F158" s="4" t="s">
        <v>17</v>
      </c>
      <c r="G158" s="4" t="s">
        <v>865</v>
      </c>
      <c r="H158" s="4" t="s">
        <v>866</v>
      </c>
      <c r="I158" s="4" t="s">
        <v>867</v>
      </c>
      <c r="J158" s="4" t="s">
        <v>868</v>
      </c>
      <c r="K158" s="5" t="str">
        <f>HYPERLINK("https://website.cs.vt.edu/people/faculty/jamie-sikora.html","https://website.cs.vt.edu/people/faculty/jamie-sikora.html")</f>
        <v>https://website.cs.vt.edu/people/faculty/jamie-sikora.html</v>
      </c>
      <c r="L158" s="4" t="s">
        <v>869</v>
      </c>
      <c r="M158" s="4">
        <v>0.0</v>
      </c>
      <c r="N158" s="4">
        <v>1.0</v>
      </c>
      <c r="O158" s="4">
        <v>0.0</v>
      </c>
      <c r="P158" s="4">
        <v>1.0</v>
      </c>
      <c r="Q158" s="4">
        <v>1.0</v>
      </c>
      <c r="R158" s="4">
        <v>1.0</v>
      </c>
      <c r="S158" s="4">
        <v>0.0</v>
      </c>
      <c r="T158" s="4"/>
    </row>
    <row r="159" ht="15.75" customHeight="1">
      <c r="A159" s="6" t="s">
        <v>17</v>
      </c>
      <c r="B159" s="6" t="s">
        <v>42</v>
      </c>
      <c r="C159" s="6" t="s">
        <v>659</v>
      </c>
      <c r="D159" s="6" t="s">
        <v>51</v>
      </c>
      <c r="E159" s="6">
        <v>2.0</v>
      </c>
      <c r="F159" s="6" t="s">
        <v>17</v>
      </c>
      <c r="G159" s="6" t="s">
        <v>870</v>
      </c>
      <c r="H159" s="6" t="s">
        <v>871</v>
      </c>
      <c r="I159" s="6" t="s">
        <v>872</v>
      </c>
      <c r="J159" s="6" t="s">
        <v>873</v>
      </c>
      <c r="K159" s="7" t="str">
        <f>HYPERLINK("https://website.cs.vt.edu/people/faculty/jiaming-cui.html","https://website.cs.vt.edu/people/faculty/jiaming-cui.html")</f>
        <v>https://website.cs.vt.edu/people/faculty/jiaming-cui.html</v>
      </c>
      <c r="L159" s="6" t="s">
        <v>874</v>
      </c>
      <c r="M159" s="6">
        <v>0.0</v>
      </c>
      <c r="N159" s="6">
        <v>1.0</v>
      </c>
      <c r="O159" s="6">
        <v>0.0</v>
      </c>
      <c r="P159" s="6">
        <v>0.0</v>
      </c>
      <c r="Q159" s="6">
        <v>1.0</v>
      </c>
      <c r="R159" s="6">
        <v>1.0</v>
      </c>
      <c r="S159" s="6">
        <v>0.0</v>
      </c>
      <c r="T159" s="6"/>
    </row>
    <row r="160" ht="15.75" customHeight="1">
      <c r="A160" s="4" t="s">
        <v>17</v>
      </c>
      <c r="B160" s="4" t="s">
        <v>42</v>
      </c>
      <c r="C160" s="4" t="s">
        <v>659</v>
      </c>
      <c r="D160" s="4" t="s">
        <v>51</v>
      </c>
      <c r="E160" s="4">
        <v>2.0</v>
      </c>
      <c r="F160" s="4" t="s">
        <v>17</v>
      </c>
      <c r="G160" s="4" t="s">
        <v>875</v>
      </c>
      <c r="H160" s="4" t="s">
        <v>876</v>
      </c>
      <c r="I160" s="4" t="s">
        <v>877</v>
      </c>
      <c r="J160" s="4" t="s">
        <v>878</v>
      </c>
      <c r="K160" s="5" t="str">
        <f>HYPERLINK("https://website.cs.vt.edu/people/faculty/jin-hee-cho.html","https://website.cs.vt.edu/people/faculty/jin-hee-cho.html")</f>
        <v>https://website.cs.vt.edu/people/faculty/jin-hee-cho.html</v>
      </c>
      <c r="L160" s="4" t="s">
        <v>879</v>
      </c>
      <c r="M160" s="4">
        <v>0.0</v>
      </c>
      <c r="N160" s="4">
        <v>1.0</v>
      </c>
      <c r="O160" s="4">
        <v>0.0</v>
      </c>
      <c r="P160" s="4">
        <v>0.0</v>
      </c>
      <c r="Q160" s="4">
        <v>1.0</v>
      </c>
      <c r="R160" s="4">
        <v>1.0</v>
      </c>
      <c r="S160" s="4">
        <v>0.0</v>
      </c>
      <c r="T160" s="4"/>
    </row>
    <row r="161" ht="15.75" customHeight="1">
      <c r="A161" s="6" t="s">
        <v>17</v>
      </c>
      <c r="B161" s="6" t="s">
        <v>42</v>
      </c>
      <c r="C161" s="6" t="s">
        <v>659</v>
      </c>
      <c r="D161" s="6" t="s">
        <v>51</v>
      </c>
      <c r="E161" s="6">
        <v>2.0</v>
      </c>
      <c r="F161" s="6" t="s">
        <v>17</v>
      </c>
      <c r="G161" s="6" t="s">
        <v>880</v>
      </c>
      <c r="H161" s="6" t="s">
        <v>881</v>
      </c>
      <c r="I161" s="6" t="s">
        <v>882</v>
      </c>
      <c r="J161" s="6" t="s">
        <v>883</v>
      </c>
      <c r="K161" s="7" t="str">
        <f>HYPERLINK("https://website.cs.vt.edu/people/faculty/kirk-cameron.html","https://website.cs.vt.edu/people/faculty/kirk-cameron.html")</f>
        <v>https://website.cs.vt.edu/people/faculty/kirk-cameron.html</v>
      </c>
      <c r="L161" s="6" t="s">
        <v>884</v>
      </c>
      <c r="M161" s="6">
        <v>0.0</v>
      </c>
      <c r="N161" s="6">
        <v>1.0</v>
      </c>
      <c r="O161" s="6">
        <v>0.0</v>
      </c>
      <c r="P161" s="6">
        <v>1.0</v>
      </c>
      <c r="Q161" s="6">
        <v>1.0</v>
      </c>
      <c r="R161" s="6">
        <v>1.0</v>
      </c>
      <c r="S161" s="6">
        <v>0.0</v>
      </c>
      <c r="T161" s="6"/>
    </row>
    <row r="162" ht="15.75" customHeight="1">
      <c r="A162" s="4" t="s">
        <v>17</v>
      </c>
      <c r="B162" s="4" t="s">
        <v>42</v>
      </c>
      <c r="C162" s="4" t="s">
        <v>659</v>
      </c>
      <c r="D162" s="4" t="s">
        <v>51</v>
      </c>
      <c r="E162" s="4">
        <v>2.0</v>
      </c>
      <c r="F162" s="4" t="s">
        <v>17</v>
      </c>
      <c r="G162" s="4" t="s">
        <v>885</v>
      </c>
      <c r="H162" s="4" t="s">
        <v>886</v>
      </c>
      <c r="I162" s="4" t="s">
        <v>887</v>
      </c>
      <c r="J162" s="4" t="s">
        <v>888</v>
      </c>
      <c r="K162" s="5" t="str">
        <f>HYPERLINK("https://website.cs.vt.edu/people/faculty/kirshanthan-sundararajah.html","https://website.cs.vt.edu/people/faculty/kirshanthan-sundararajah.html")</f>
        <v>https://website.cs.vt.edu/people/faculty/kirshanthan-sundararajah.html</v>
      </c>
      <c r="L162" s="4" t="s">
        <v>889</v>
      </c>
      <c r="M162" s="4">
        <v>0.0</v>
      </c>
      <c r="N162" s="4">
        <v>1.0</v>
      </c>
      <c r="O162" s="4">
        <v>0.0</v>
      </c>
      <c r="P162" s="4">
        <v>0.0</v>
      </c>
      <c r="Q162" s="4">
        <v>1.0</v>
      </c>
      <c r="R162" s="4">
        <v>1.0</v>
      </c>
      <c r="S162" s="4">
        <v>0.0</v>
      </c>
      <c r="T162" s="4"/>
    </row>
    <row r="163" ht="15.75" customHeight="1">
      <c r="A163" s="6" t="s">
        <v>17</v>
      </c>
      <c r="B163" s="6" t="s">
        <v>42</v>
      </c>
      <c r="C163" s="6" t="s">
        <v>659</v>
      </c>
      <c r="D163" s="6" t="s">
        <v>51</v>
      </c>
      <c r="E163" s="6">
        <v>2.0</v>
      </c>
      <c r="F163" s="6" t="s">
        <v>17</v>
      </c>
      <c r="G163" s="6" t="s">
        <v>890</v>
      </c>
      <c r="H163" s="6" t="s">
        <v>891</v>
      </c>
      <c r="I163" s="6" t="s">
        <v>892</v>
      </c>
      <c r="J163" s="6" t="s">
        <v>893</v>
      </c>
      <c r="K163" s="7" t="str">
        <f>HYPERLINK("https://website.cs.vt.edu/people/faculty/kirsten-e-richards.html","https://website.cs.vt.edu/people/faculty/kirsten-e-richards.html")</f>
        <v>https://website.cs.vt.edu/people/faculty/kirsten-e-richards.html</v>
      </c>
      <c r="L163" s="6" t="s">
        <v>894</v>
      </c>
      <c r="M163" s="6">
        <v>0.0</v>
      </c>
      <c r="N163" s="6">
        <v>1.0</v>
      </c>
      <c r="O163" s="6">
        <v>0.0</v>
      </c>
      <c r="P163" s="6">
        <v>0.0</v>
      </c>
      <c r="Q163" s="6">
        <v>1.0</v>
      </c>
      <c r="R163" s="6">
        <v>1.0</v>
      </c>
      <c r="S163" s="6">
        <v>0.0</v>
      </c>
      <c r="T163" s="6"/>
    </row>
    <row r="164" ht="15.75" customHeight="1">
      <c r="A164" s="4" t="s">
        <v>17</v>
      </c>
      <c r="B164" s="4" t="s">
        <v>42</v>
      </c>
      <c r="C164" s="4" t="s">
        <v>659</v>
      </c>
      <c r="D164" s="4" t="s">
        <v>51</v>
      </c>
      <c r="E164" s="4">
        <v>2.0</v>
      </c>
      <c r="F164" s="4" t="s">
        <v>17</v>
      </c>
      <c r="G164" s="4" t="s">
        <v>895</v>
      </c>
      <c r="H164" s="4" t="s">
        <v>896</v>
      </c>
      <c r="I164" s="4" t="s">
        <v>897</v>
      </c>
      <c r="J164" s="4" t="s">
        <v>898</v>
      </c>
      <c r="K164" s="5" t="str">
        <f>HYPERLINK("https://website.cs.vt.edu/people/faculty/kurt-luther.html","https://website.cs.vt.edu/people/faculty/kurt-luther.html")</f>
        <v>https://website.cs.vt.edu/people/faculty/kurt-luther.html</v>
      </c>
      <c r="L164" s="4" t="s">
        <v>899</v>
      </c>
      <c r="M164" s="4">
        <v>0.0</v>
      </c>
      <c r="N164" s="4">
        <v>1.0</v>
      </c>
      <c r="O164" s="4">
        <v>0.0</v>
      </c>
      <c r="P164" s="4">
        <v>0.0</v>
      </c>
      <c r="Q164" s="4">
        <v>1.0</v>
      </c>
      <c r="R164" s="4">
        <v>1.0</v>
      </c>
      <c r="S164" s="4">
        <v>0.0</v>
      </c>
      <c r="T164" s="4"/>
    </row>
    <row r="165" ht="15.75" customHeight="1">
      <c r="A165" s="6" t="s">
        <v>17</v>
      </c>
      <c r="B165" s="6" t="s">
        <v>42</v>
      </c>
      <c r="C165" s="6" t="s">
        <v>659</v>
      </c>
      <c r="D165" s="6" t="s">
        <v>51</v>
      </c>
      <c r="E165" s="6">
        <v>2.0</v>
      </c>
      <c r="F165" s="6" t="s">
        <v>17</v>
      </c>
      <c r="G165" s="6" t="s">
        <v>900</v>
      </c>
      <c r="H165" s="6" t="s">
        <v>901</v>
      </c>
      <c r="I165" s="6" t="s">
        <v>902</v>
      </c>
      <c r="J165" s="6" t="s">
        <v>903</v>
      </c>
      <c r="K165" s="7" t="str">
        <f>HYPERLINK("https://website.cs.vt.edu/people/faculty/liqing-zhang.html","https://website.cs.vt.edu/people/faculty/liqing-zhang.html")</f>
        <v>https://website.cs.vt.edu/people/faculty/liqing-zhang.html</v>
      </c>
      <c r="L165" s="6" t="s">
        <v>904</v>
      </c>
      <c r="M165" s="6">
        <v>0.0</v>
      </c>
      <c r="N165" s="6">
        <v>1.0</v>
      </c>
      <c r="O165" s="6">
        <v>0.0</v>
      </c>
      <c r="P165" s="6">
        <v>0.0</v>
      </c>
      <c r="Q165" s="6">
        <v>1.0</v>
      </c>
      <c r="R165" s="6">
        <v>1.0</v>
      </c>
      <c r="S165" s="6">
        <v>0.0</v>
      </c>
      <c r="T165" s="6"/>
    </row>
    <row r="166" ht="15.75" customHeight="1">
      <c r="A166" s="4" t="s">
        <v>17</v>
      </c>
      <c r="B166" s="4" t="s">
        <v>42</v>
      </c>
      <c r="C166" s="4" t="s">
        <v>659</v>
      </c>
      <c r="D166" s="4" t="s">
        <v>51</v>
      </c>
      <c r="E166" s="4">
        <v>2.0</v>
      </c>
      <c r="F166" s="4" t="s">
        <v>17</v>
      </c>
      <c r="G166" s="4" t="s">
        <v>905</v>
      </c>
      <c r="H166" s="4" t="s">
        <v>906</v>
      </c>
      <c r="I166" s="4" t="s">
        <v>907</v>
      </c>
      <c r="J166" s="4" t="s">
        <v>908</v>
      </c>
      <c r="K166" s="5" t="str">
        <f>HYPERLINK("https://website.cs.vt.edu/people/faculty/margaret-ellis.html","https://website.cs.vt.edu/people/faculty/margaret-ellis.html")</f>
        <v>https://website.cs.vt.edu/people/faculty/margaret-ellis.html</v>
      </c>
      <c r="L166" s="4" t="s">
        <v>909</v>
      </c>
      <c r="M166" s="4">
        <v>0.0</v>
      </c>
      <c r="N166" s="4">
        <v>1.0</v>
      </c>
      <c r="O166" s="4">
        <v>0.0</v>
      </c>
      <c r="P166" s="4">
        <v>0.0</v>
      </c>
      <c r="Q166" s="4">
        <v>1.0</v>
      </c>
      <c r="R166" s="4">
        <v>1.0</v>
      </c>
      <c r="S166" s="4">
        <v>0.0</v>
      </c>
      <c r="T166" s="4"/>
    </row>
    <row r="167" ht="15.75" customHeight="1">
      <c r="A167" s="6" t="s">
        <v>17</v>
      </c>
      <c r="B167" s="6" t="s">
        <v>42</v>
      </c>
      <c r="C167" s="6" t="s">
        <v>659</v>
      </c>
      <c r="D167" s="6" t="s">
        <v>51</v>
      </c>
      <c r="E167" s="6">
        <v>2.0</v>
      </c>
      <c r="F167" s="6" t="s">
        <v>17</v>
      </c>
      <c r="G167" s="6" t="s">
        <v>910</v>
      </c>
      <c r="H167" s="6" t="s">
        <v>911</v>
      </c>
      <c r="I167" s="6" t="s">
        <v>912</v>
      </c>
      <c r="J167" s="6" t="s">
        <v>913</v>
      </c>
      <c r="K167" s="7" t="str">
        <f>HYPERLINK("https://website.cs.vt.edu/people/faculty/matthew-hicks.html","https://website.cs.vt.edu/people/faculty/matthew-hicks.html")</f>
        <v>https://website.cs.vt.edu/people/faculty/matthew-hicks.html</v>
      </c>
      <c r="L167" s="6" t="s">
        <v>914</v>
      </c>
      <c r="M167" s="6">
        <v>0.0</v>
      </c>
      <c r="N167" s="6">
        <v>1.0</v>
      </c>
      <c r="O167" s="6">
        <v>0.0</v>
      </c>
      <c r="P167" s="6">
        <v>0.0</v>
      </c>
      <c r="Q167" s="6">
        <v>1.0</v>
      </c>
      <c r="R167" s="6">
        <v>1.0</v>
      </c>
      <c r="S167" s="6">
        <v>0.0</v>
      </c>
      <c r="T167" s="6"/>
    </row>
    <row r="168" ht="15.75" customHeight="1">
      <c r="A168" s="4" t="s">
        <v>17</v>
      </c>
      <c r="B168" s="4" t="s">
        <v>42</v>
      </c>
      <c r="C168" s="4" t="s">
        <v>659</v>
      </c>
      <c r="D168" s="4" t="s">
        <v>51</v>
      </c>
      <c r="E168" s="4">
        <v>2.0</v>
      </c>
      <c r="F168" s="4" t="s">
        <v>17</v>
      </c>
      <c r="G168" s="4" t="s">
        <v>915</v>
      </c>
      <c r="H168" s="4" t="s">
        <v>916</v>
      </c>
      <c r="I168" s="4" t="s">
        <v>917</v>
      </c>
      <c r="J168" s="4" t="s">
        <v>918</v>
      </c>
      <c r="K168" s="5" t="str">
        <f>HYPERLINK("https://website.cs.vt.edu/people/faculty/melissa-cameron.html","https://website.cs.vt.edu/people/faculty/melissa-cameron.html")</f>
        <v>https://website.cs.vt.edu/people/faculty/melissa-cameron.html</v>
      </c>
      <c r="L168" s="4" t="s">
        <v>919</v>
      </c>
      <c r="M168" s="4">
        <v>0.0</v>
      </c>
      <c r="N168" s="4">
        <v>0.0</v>
      </c>
      <c r="O168" s="4">
        <v>0.0</v>
      </c>
      <c r="P168" s="4">
        <v>0.0</v>
      </c>
      <c r="Q168" s="4">
        <v>1.0</v>
      </c>
      <c r="R168" s="4">
        <v>1.0</v>
      </c>
      <c r="S168" s="4">
        <v>0.0</v>
      </c>
      <c r="T168" s="4"/>
    </row>
    <row r="169" ht="15.75" customHeight="1">
      <c r="A169" s="6" t="s">
        <v>17</v>
      </c>
      <c r="B169" s="6" t="s">
        <v>42</v>
      </c>
      <c r="C169" s="6" t="s">
        <v>659</v>
      </c>
      <c r="D169" s="6" t="s">
        <v>51</v>
      </c>
      <c r="E169" s="6">
        <v>2.0</v>
      </c>
      <c r="F169" s="6" t="s">
        <v>17</v>
      </c>
      <c r="G169" s="6" t="s">
        <v>920</v>
      </c>
      <c r="H169" s="6" t="s">
        <v>921</v>
      </c>
      <c r="I169" s="6" t="s">
        <v>922</v>
      </c>
      <c r="J169" s="6" t="s">
        <v>923</v>
      </c>
      <c r="K169" s="7" t="str">
        <f>HYPERLINK("https://website.cs.vt.edu/people/faculty/mohammed-farghally.html","https://website.cs.vt.edu/people/faculty/mohammed-farghally.html")</f>
        <v>https://website.cs.vt.edu/people/faculty/mohammed-farghally.html</v>
      </c>
      <c r="L169" s="6" t="s">
        <v>924</v>
      </c>
      <c r="M169" s="6">
        <v>0.0</v>
      </c>
      <c r="N169" s="6">
        <v>1.0</v>
      </c>
      <c r="O169" s="6">
        <v>0.0</v>
      </c>
      <c r="P169" s="6">
        <v>0.0</v>
      </c>
      <c r="Q169" s="6">
        <v>1.0</v>
      </c>
      <c r="R169" s="6">
        <v>1.0</v>
      </c>
      <c r="S169" s="6">
        <v>0.0</v>
      </c>
      <c r="T169" s="6"/>
    </row>
    <row r="170" ht="15.75" customHeight="1">
      <c r="A170" s="4" t="s">
        <v>17</v>
      </c>
      <c r="B170" s="4" t="s">
        <v>42</v>
      </c>
      <c r="C170" s="4" t="s">
        <v>659</v>
      </c>
      <c r="D170" s="4" t="s">
        <v>51</v>
      </c>
      <c r="E170" s="4">
        <v>2.0</v>
      </c>
      <c r="F170" s="4" t="s">
        <v>17</v>
      </c>
      <c r="G170" s="4" t="s">
        <v>925</v>
      </c>
      <c r="H170" s="4" t="s">
        <v>926</v>
      </c>
      <c r="I170" s="4" t="s">
        <v>927</v>
      </c>
      <c r="J170" s="4" t="s">
        <v>928</v>
      </c>
      <c r="K170" s="5" t="str">
        <f>HYPERLINK("https://website.cs.vt.edu/people/faculty/mohammed-seyam.html","https://website.cs.vt.edu/people/faculty/mohammed-seyam.html")</f>
        <v>https://website.cs.vt.edu/people/faculty/mohammed-seyam.html</v>
      </c>
      <c r="L170" s="4" t="s">
        <v>929</v>
      </c>
      <c r="M170" s="4">
        <v>0.0</v>
      </c>
      <c r="N170" s="4">
        <v>1.0</v>
      </c>
      <c r="O170" s="4">
        <v>0.0</v>
      </c>
      <c r="P170" s="4">
        <v>0.0</v>
      </c>
      <c r="Q170" s="4">
        <v>1.0</v>
      </c>
      <c r="R170" s="4">
        <v>1.0</v>
      </c>
      <c r="S170" s="4">
        <v>0.0</v>
      </c>
      <c r="T170" s="4"/>
    </row>
    <row r="171" ht="15.75" customHeight="1">
      <c r="A171" s="6" t="s">
        <v>17</v>
      </c>
      <c r="B171" s="6" t="s">
        <v>42</v>
      </c>
      <c r="C171" s="6" t="s">
        <v>659</v>
      </c>
      <c r="D171" s="6" t="s">
        <v>51</v>
      </c>
      <c r="E171" s="6">
        <v>2.0</v>
      </c>
      <c r="F171" s="6" t="s">
        <v>17</v>
      </c>
      <c r="G171" s="6" t="s">
        <v>930</v>
      </c>
      <c r="H171" s="6" t="s">
        <v>931</v>
      </c>
      <c r="I171" s="6" t="s">
        <v>932</v>
      </c>
      <c r="J171" s="6" t="s">
        <v>933</v>
      </c>
      <c r="K171" s="7" t="str">
        <f>HYPERLINK("https://website.cs.vt.edu/people/faculty/muhammad-ali-gulzar.html","https://website.cs.vt.edu/people/faculty/muhammad-ali-gulzar.html")</f>
        <v>https://website.cs.vt.edu/people/faculty/muhammad-ali-gulzar.html</v>
      </c>
      <c r="L171" s="6" t="s">
        <v>934</v>
      </c>
      <c r="M171" s="6">
        <v>0.0</v>
      </c>
      <c r="N171" s="6">
        <v>1.0</v>
      </c>
      <c r="O171" s="6">
        <v>0.0</v>
      </c>
      <c r="P171" s="6">
        <v>0.0</v>
      </c>
      <c r="Q171" s="6">
        <v>1.0</v>
      </c>
      <c r="R171" s="6">
        <v>1.0</v>
      </c>
      <c r="S171" s="6">
        <v>0.0</v>
      </c>
      <c r="T171" s="6"/>
    </row>
    <row r="172" ht="15.75" customHeight="1">
      <c r="A172" s="4" t="s">
        <v>17</v>
      </c>
      <c r="B172" s="4" t="s">
        <v>42</v>
      </c>
      <c r="C172" s="4" t="s">
        <v>659</v>
      </c>
      <c r="D172" s="4" t="s">
        <v>51</v>
      </c>
      <c r="E172" s="4">
        <v>2.0</v>
      </c>
      <c r="F172" s="4" t="s">
        <v>17</v>
      </c>
      <c r="G172" s="4" t="s">
        <v>935</v>
      </c>
      <c r="H172" s="4" t="s">
        <v>936</v>
      </c>
      <c r="I172" s="4" t="s">
        <v>937</v>
      </c>
      <c r="J172" s="4" t="s">
        <v>938</v>
      </c>
      <c r="K172" s="5" t="str">
        <f>HYPERLINK("https://website.cs.vt.edu/people/faculty/murat-kantarcioglu.html","https://website.cs.vt.edu/people/faculty/murat-kantarcioglu.html")</f>
        <v>https://website.cs.vt.edu/people/faculty/murat-kantarcioglu.html</v>
      </c>
      <c r="L172" s="4" t="s">
        <v>939</v>
      </c>
      <c r="M172" s="4">
        <v>0.0</v>
      </c>
      <c r="N172" s="4">
        <v>1.0</v>
      </c>
      <c r="O172" s="4">
        <v>0.0</v>
      </c>
      <c r="P172" s="4">
        <v>0.0</v>
      </c>
      <c r="Q172" s="4">
        <v>1.0</v>
      </c>
      <c r="R172" s="4">
        <v>1.0</v>
      </c>
      <c r="S172" s="4">
        <v>0.0</v>
      </c>
      <c r="T172" s="4"/>
    </row>
    <row r="173" ht="15.75" customHeight="1">
      <c r="A173" s="6" t="s">
        <v>17</v>
      </c>
      <c r="B173" s="6" t="s">
        <v>42</v>
      </c>
      <c r="C173" s="6" t="s">
        <v>659</v>
      </c>
      <c r="D173" s="6" t="s">
        <v>51</v>
      </c>
      <c r="E173" s="6">
        <v>2.0</v>
      </c>
      <c r="F173" s="6" t="s">
        <v>17</v>
      </c>
      <c r="G173" s="6" t="s">
        <v>940</v>
      </c>
      <c r="H173" s="6" t="s">
        <v>941</v>
      </c>
      <c r="I173" s="6" t="s">
        <v>942</v>
      </c>
      <c r="J173" s="6" t="s">
        <v>943</v>
      </c>
      <c r="K173" s="7" t="str">
        <f>HYPERLINK("https://website.cs.vt.edu/people/faculty/na-ming.html","https://website.cs.vt.edu/people/faculty/na-ming.html")</f>
        <v>https://website.cs.vt.edu/people/faculty/na-ming.html</v>
      </c>
      <c r="L173" s="6" t="s">
        <v>944</v>
      </c>
      <c r="M173" s="6">
        <v>0.0</v>
      </c>
      <c r="N173" s="6">
        <v>1.0</v>
      </c>
      <c r="O173" s="6">
        <v>0.0</v>
      </c>
      <c r="P173" s="6">
        <v>0.0</v>
      </c>
      <c r="Q173" s="6">
        <v>1.0</v>
      </c>
      <c r="R173" s="6">
        <v>1.0</v>
      </c>
      <c r="S173" s="6">
        <v>0.0</v>
      </c>
      <c r="T173" s="6"/>
    </row>
    <row r="174" ht="15.75" customHeight="1">
      <c r="A174" s="4" t="s">
        <v>17</v>
      </c>
      <c r="B174" s="4" t="s">
        <v>42</v>
      </c>
      <c r="C174" s="4" t="s">
        <v>659</v>
      </c>
      <c r="D174" s="4" t="s">
        <v>51</v>
      </c>
      <c r="E174" s="4">
        <v>2.0</v>
      </c>
      <c r="F174" s="4" t="s">
        <v>17</v>
      </c>
      <c r="G174" s="4" t="s">
        <v>945</v>
      </c>
      <c r="H174" s="4" t="s">
        <v>946</v>
      </c>
      <c r="I174" s="4" t="s">
        <v>947</v>
      </c>
      <c r="J174" s="4" t="s">
        <v>948</v>
      </c>
      <c r="K174" s="5" t="str">
        <f>HYPERLINK("https://website.cs.vt.edu/people/faculty/naren-ramakrishnan.html","https://website.cs.vt.edu/people/faculty/naren-ramakrishnan.html")</f>
        <v>https://website.cs.vt.edu/people/faculty/naren-ramakrishnan.html</v>
      </c>
      <c r="L174" s="4" t="s">
        <v>949</v>
      </c>
      <c r="M174" s="4">
        <v>0.0</v>
      </c>
      <c r="N174" s="4">
        <v>1.0</v>
      </c>
      <c r="O174" s="4">
        <v>0.0</v>
      </c>
      <c r="P174" s="4">
        <v>0.0</v>
      </c>
      <c r="Q174" s="4">
        <v>1.0</v>
      </c>
      <c r="R174" s="4">
        <v>1.0</v>
      </c>
      <c r="S174" s="4">
        <v>0.0</v>
      </c>
      <c r="T174" s="4"/>
    </row>
    <row r="175" ht="15.75" customHeight="1">
      <c r="A175" s="6" t="s">
        <v>17</v>
      </c>
      <c r="B175" s="6" t="s">
        <v>42</v>
      </c>
      <c r="C175" s="6" t="s">
        <v>659</v>
      </c>
      <c r="D175" s="6" t="s">
        <v>51</v>
      </c>
      <c r="E175" s="6">
        <v>2.0</v>
      </c>
      <c r="F175" s="6" t="s">
        <v>17</v>
      </c>
      <c r="G175" s="6" t="s">
        <v>950</v>
      </c>
      <c r="H175" s="6" t="s">
        <v>951</v>
      </c>
      <c r="I175" s="6" t="s">
        <v>952</v>
      </c>
      <c r="J175" s="6" t="s">
        <v>953</v>
      </c>
      <c r="K175" s="7" t="str">
        <f>HYPERLINK("https://website.cs.vt.edu/people/faculty/onyeka-emebo.html","https://website.cs.vt.edu/people/faculty/onyeka-emebo.html")</f>
        <v>https://website.cs.vt.edu/people/faculty/onyeka-emebo.html</v>
      </c>
      <c r="L175" s="6" t="s">
        <v>954</v>
      </c>
      <c r="M175" s="6">
        <v>0.0</v>
      </c>
      <c r="N175" s="6">
        <v>1.0</v>
      </c>
      <c r="O175" s="6">
        <v>0.0</v>
      </c>
      <c r="P175" s="6">
        <v>0.0</v>
      </c>
      <c r="Q175" s="6">
        <v>1.0</v>
      </c>
      <c r="R175" s="6">
        <v>1.0</v>
      </c>
      <c r="S175" s="6">
        <v>0.0</v>
      </c>
      <c r="T175" s="6"/>
    </row>
    <row r="176" ht="15.75" customHeight="1">
      <c r="A176" s="4" t="s">
        <v>17</v>
      </c>
      <c r="B176" s="4" t="s">
        <v>42</v>
      </c>
      <c r="C176" s="4" t="s">
        <v>659</v>
      </c>
      <c r="D176" s="4" t="s">
        <v>51</v>
      </c>
      <c r="E176" s="4">
        <v>2.0</v>
      </c>
      <c r="F176" s="4" t="s">
        <v>17</v>
      </c>
      <c r="G176" s="4" t="s">
        <v>955</v>
      </c>
      <c r="H176" s="4" t="s">
        <v>956</v>
      </c>
      <c r="I176" s="4" t="s">
        <v>957</v>
      </c>
      <c r="J176" s="4" t="s">
        <v>958</v>
      </c>
      <c r="K176" s="5" t="str">
        <f>HYPERLINK("https://website.cs.vt.edu/people/faculty/osman-balci.html","https://website.cs.vt.edu/people/faculty/osman-balci.html")</f>
        <v>https://website.cs.vt.edu/people/faculty/osman-balci.html</v>
      </c>
      <c r="L176" s="4" t="s">
        <v>959</v>
      </c>
      <c r="M176" s="4">
        <v>0.0</v>
      </c>
      <c r="N176" s="4">
        <v>1.0</v>
      </c>
      <c r="O176" s="4">
        <v>0.0</v>
      </c>
      <c r="P176" s="4">
        <v>0.0</v>
      </c>
      <c r="Q176" s="4">
        <v>1.0</v>
      </c>
      <c r="R176" s="4">
        <v>1.0</v>
      </c>
      <c r="S176" s="4">
        <v>0.0</v>
      </c>
      <c r="T176" s="4"/>
    </row>
    <row r="177" ht="15.75" customHeight="1">
      <c r="A177" s="6" t="s">
        <v>17</v>
      </c>
      <c r="B177" s="6" t="s">
        <v>42</v>
      </c>
      <c r="C177" s="6" t="s">
        <v>659</v>
      </c>
      <c r="D177" s="6" t="s">
        <v>51</v>
      </c>
      <c r="E177" s="6">
        <v>2.0</v>
      </c>
      <c r="F177" s="6" t="s">
        <v>17</v>
      </c>
      <c r="G177" s="6" t="s">
        <v>960</v>
      </c>
      <c r="H177" s="6" t="s">
        <v>961</v>
      </c>
      <c r="I177" s="6" t="s">
        <v>962</v>
      </c>
      <c r="J177" s="6" t="s">
        <v>963</v>
      </c>
      <c r="K177" s="7" t="str">
        <f>HYPERLINK("https://website.cs.vt.edu/people/faculty/palash-sashittal.html","https://website.cs.vt.edu/people/faculty/palash-sashittal.html")</f>
        <v>https://website.cs.vt.edu/people/faculty/palash-sashittal.html</v>
      </c>
      <c r="L177" s="6" t="s">
        <v>964</v>
      </c>
      <c r="M177" s="6">
        <v>0.0</v>
      </c>
      <c r="N177" s="6">
        <v>1.0</v>
      </c>
      <c r="O177" s="6">
        <v>0.0</v>
      </c>
      <c r="P177" s="6">
        <v>0.0</v>
      </c>
      <c r="Q177" s="6">
        <v>1.0</v>
      </c>
      <c r="R177" s="6">
        <v>1.0</v>
      </c>
      <c r="S177" s="6">
        <v>0.0</v>
      </c>
      <c r="T177" s="6"/>
    </row>
    <row r="178" ht="15.75" customHeight="1">
      <c r="A178" s="4" t="s">
        <v>17</v>
      </c>
      <c r="B178" s="4" t="s">
        <v>42</v>
      </c>
      <c r="C178" s="4" t="s">
        <v>659</v>
      </c>
      <c r="D178" s="4" t="s">
        <v>51</v>
      </c>
      <c r="E178" s="4">
        <v>2.0</v>
      </c>
      <c r="F178" s="4" t="s">
        <v>17</v>
      </c>
      <c r="G178" s="4" t="s">
        <v>965</v>
      </c>
      <c r="H178" s="4" t="s">
        <v>966</v>
      </c>
      <c r="I178" s="4" t="s">
        <v>967</v>
      </c>
      <c r="J178" s="4" t="s">
        <v>968</v>
      </c>
      <c r="K178" s="5" t="str">
        <f>HYPERLINK("https://website.cs.vt.edu/people/faculty/patrick-sullivan.html","https://website.cs.vt.edu/people/faculty/patrick-sullivan.html")</f>
        <v>https://website.cs.vt.edu/people/faculty/patrick-sullivan.html</v>
      </c>
      <c r="L178" s="4" t="s">
        <v>969</v>
      </c>
      <c r="M178" s="4">
        <v>0.0</v>
      </c>
      <c r="N178" s="4">
        <v>1.0</v>
      </c>
      <c r="O178" s="4">
        <v>0.0</v>
      </c>
      <c r="P178" s="4">
        <v>0.0</v>
      </c>
      <c r="Q178" s="4">
        <v>1.0</v>
      </c>
      <c r="R178" s="4">
        <v>1.0</v>
      </c>
      <c r="S178" s="4">
        <v>0.0</v>
      </c>
      <c r="T178" s="4"/>
    </row>
    <row r="179" ht="15.75" customHeight="1">
      <c r="A179" s="6" t="s">
        <v>17</v>
      </c>
      <c r="B179" s="6" t="s">
        <v>42</v>
      </c>
      <c r="C179" s="6" t="s">
        <v>659</v>
      </c>
      <c r="D179" s="6" t="s">
        <v>51</v>
      </c>
      <c r="E179" s="6">
        <v>2.0</v>
      </c>
      <c r="F179" s="6" t="s">
        <v>17</v>
      </c>
      <c r="G179" s="6" t="s">
        <v>970</v>
      </c>
      <c r="H179" s="6" t="s">
        <v>971</v>
      </c>
      <c r="I179" s="6" t="s">
        <v>972</v>
      </c>
      <c r="J179" s="6" t="s">
        <v>973</v>
      </c>
      <c r="K179" s="7" t="str">
        <f>HYPERLINK("https://website.cs.vt.edu/people/faculty/peng-gao.html","https://website.cs.vt.edu/people/faculty/peng-gao.html")</f>
        <v>https://website.cs.vt.edu/people/faculty/peng-gao.html</v>
      </c>
      <c r="L179" s="6" t="s">
        <v>974</v>
      </c>
      <c r="M179" s="6">
        <v>0.0</v>
      </c>
      <c r="N179" s="6">
        <v>1.0</v>
      </c>
      <c r="O179" s="6">
        <v>0.0</v>
      </c>
      <c r="P179" s="6">
        <v>0.0</v>
      </c>
      <c r="Q179" s="6">
        <v>1.0</v>
      </c>
      <c r="R179" s="6">
        <v>1.0</v>
      </c>
      <c r="S179" s="6">
        <v>0.0</v>
      </c>
      <c r="T179" s="6"/>
    </row>
    <row r="180" ht="15.75" customHeight="1">
      <c r="A180" s="4" t="s">
        <v>17</v>
      </c>
      <c r="B180" s="4" t="s">
        <v>42</v>
      </c>
      <c r="C180" s="4" t="s">
        <v>659</v>
      </c>
      <c r="D180" s="4" t="s">
        <v>51</v>
      </c>
      <c r="E180" s="4">
        <v>2.0</v>
      </c>
      <c r="F180" s="4" t="s">
        <v>17</v>
      </c>
      <c r="G180" s="4" t="s">
        <v>975</v>
      </c>
      <c r="H180" s="4" t="s">
        <v>976</v>
      </c>
      <c r="I180" s="4" t="s">
        <v>977</v>
      </c>
      <c r="J180" s="4" t="s">
        <v>978</v>
      </c>
      <c r="K180" s="5" t="str">
        <f>HYPERLINK("https://website.cs.vt.edu/people/faculty/pinar-yanardag.html","https://website.cs.vt.edu/people/faculty/pinar-yanardag.html")</f>
        <v>https://website.cs.vt.edu/people/faculty/pinar-yanardag.html</v>
      </c>
      <c r="L180" s="4" t="s">
        <v>979</v>
      </c>
      <c r="M180" s="4">
        <v>0.0</v>
      </c>
      <c r="N180" s="4">
        <v>1.0</v>
      </c>
      <c r="O180" s="4">
        <v>0.0</v>
      </c>
      <c r="P180" s="4">
        <v>1.0</v>
      </c>
      <c r="Q180" s="4">
        <v>1.0</v>
      </c>
      <c r="R180" s="4">
        <v>1.0</v>
      </c>
      <c r="S180" s="4">
        <v>0.0</v>
      </c>
      <c r="T180" s="4"/>
    </row>
    <row r="181" ht="15.75" customHeight="1">
      <c r="A181" s="6" t="s">
        <v>17</v>
      </c>
      <c r="B181" s="6" t="s">
        <v>42</v>
      </c>
      <c r="C181" s="6" t="s">
        <v>659</v>
      </c>
      <c r="D181" s="6" t="s">
        <v>51</v>
      </c>
      <c r="E181" s="6">
        <v>2.0</v>
      </c>
      <c r="F181" s="6" t="s">
        <v>17</v>
      </c>
      <c r="G181" s="6" t="s">
        <v>980</v>
      </c>
      <c r="H181" s="6" t="s">
        <v>981</v>
      </c>
      <c r="I181" s="6" t="s">
        <v>982</v>
      </c>
      <c r="J181" s="6" t="s">
        <v>983</v>
      </c>
      <c r="K181" s="7" t="str">
        <f>HYPERLINK("https://website.cs.vt.edu/people/faculty/reza-jafari.html","https://website.cs.vt.edu/people/faculty/reza-jafari.html")</f>
        <v>https://website.cs.vt.edu/people/faculty/reza-jafari.html</v>
      </c>
      <c r="L181" s="6" t="s">
        <v>984</v>
      </c>
      <c r="M181" s="6">
        <v>0.0</v>
      </c>
      <c r="N181" s="6">
        <v>1.0</v>
      </c>
      <c r="O181" s="6">
        <v>0.0</v>
      </c>
      <c r="P181" s="6">
        <v>0.0</v>
      </c>
      <c r="Q181" s="6">
        <v>1.0</v>
      </c>
      <c r="R181" s="6">
        <v>1.0</v>
      </c>
      <c r="S181" s="6">
        <v>0.0</v>
      </c>
      <c r="T181" s="6"/>
    </row>
    <row r="182" ht="15.75" customHeight="1">
      <c r="A182" s="4" t="s">
        <v>17</v>
      </c>
      <c r="B182" s="4" t="s">
        <v>42</v>
      </c>
      <c r="C182" s="4" t="s">
        <v>659</v>
      </c>
      <c r="D182" s="4" t="s">
        <v>51</v>
      </c>
      <c r="E182" s="4">
        <v>2.0</v>
      </c>
      <c r="F182" s="4" t="s">
        <v>17</v>
      </c>
      <c r="G182" s="4" t="s">
        <v>985</v>
      </c>
      <c r="H182" s="4" t="s">
        <v>986</v>
      </c>
      <c r="I182" s="4" t="s">
        <v>987</v>
      </c>
      <c r="J182" s="4" t="s">
        <v>988</v>
      </c>
      <c r="K182" s="5" t="str">
        <f>HYPERLINK("https://website.cs.vt.edu/people/faculty/ryan-p-mcmahan.html","https://website.cs.vt.edu/people/faculty/ryan-p-mcmahan.html")</f>
        <v>https://website.cs.vt.edu/people/faculty/ryan-p-mcmahan.html</v>
      </c>
      <c r="L182" s="4" t="s">
        <v>989</v>
      </c>
      <c r="M182" s="4">
        <v>0.0</v>
      </c>
      <c r="N182" s="4">
        <v>1.0</v>
      </c>
      <c r="O182" s="4">
        <v>0.0</v>
      </c>
      <c r="P182" s="4">
        <v>0.0</v>
      </c>
      <c r="Q182" s="4">
        <v>1.0</v>
      </c>
      <c r="R182" s="4">
        <v>1.0</v>
      </c>
      <c r="S182" s="4">
        <v>0.0</v>
      </c>
      <c r="T182" s="4"/>
    </row>
    <row r="183" ht="15.75" customHeight="1">
      <c r="A183" s="6" t="s">
        <v>17</v>
      </c>
      <c r="B183" s="6" t="s">
        <v>42</v>
      </c>
      <c r="C183" s="6" t="s">
        <v>659</v>
      </c>
      <c r="D183" s="6" t="s">
        <v>51</v>
      </c>
      <c r="E183" s="6">
        <v>2.0</v>
      </c>
      <c r="F183" s="6" t="s">
        <v>17</v>
      </c>
      <c r="G183" s="6" t="s">
        <v>990</v>
      </c>
      <c r="H183" s="6" t="s">
        <v>991</v>
      </c>
      <c r="I183" s="6" t="s">
        <v>992</v>
      </c>
      <c r="J183" s="6" t="s">
        <v>993</v>
      </c>
      <c r="K183" s="7" t="str">
        <f>HYPERLINK("https://website.cs.vt.edu/people/faculty/saad-nizamani.html","https://website.cs.vt.edu/people/faculty/saad-nizamani.html")</f>
        <v>https://website.cs.vt.edu/people/faculty/saad-nizamani.html</v>
      </c>
      <c r="L183" s="6" t="s">
        <v>994</v>
      </c>
      <c r="M183" s="6">
        <v>0.0</v>
      </c>
      <c r="N183" s="6">
        <v>1.0</v>
      </c>
      <c r="O183" s="6">
        <v>0.0</v>
      </c>
      <c r="P183" s="6">
        <v>0.0</v>
      </c>
      <c r="Q183" s="6">
        <v>1.0</v>
      </c>
      <c r="R183" s="6">
        <v>1.0</v>
      </c>
      <c r="S183" s="6">
        <v>0.0</v>
      </c>
      <c r="T183" s="6"/>
    </row>
    <row r="184" ht="15.75" customHeight="1">
      <c r="A184" s="4" t="s">
        <v>17</v>
      </c>
      <c r="B184" s="4" t="s">
        <v>42</v>
      </c>
      <c r="C184" s="4" t="s">
        <v>659</v>
      </c>
      <c r="D184" s="4" t="s">
        <v>51</v>
      </c>
      <c r="E184" s="4">
        <v>2.0</v>
      </c>
      <c r="F184" s="4" t="s">
        <v>17</v>
      </c>
      <c r="G184" s="4" t="s">
        <v>995</v>
      </c>
      <c r="H184" s="4" t="s">
        <v>996</v>
      </c>
      <c r="I184" s="4" t="s">
        <v>997</v>
      </c>
      <c r="J184" s="4" t="s">
        <v>998</v>
      </c>
      <c r="K184" s="5" t="str">
        <f>HYPERLINK("https://website.cs.vt.edu/people/faculty/sally-hamouda.html","https://website.cs.vt.edu/people/faculty/sally-hamouda.html")</f>
        <v>https://website.cs.vt.edu/people/faculty/sally-hamouda.html</v>
      </c>
      <c r="L184" s="4" t="s">
        <v>999</v>
      </c>
      <c r="M184" s="4">
        <v>0.0</v>
      </c>
      <c r="N184" s="4">
        <v>1.0</v>
      </c>
      <c r="O184" s="4">
        <v>0.0</v>
      </c>
      <c r="P184" s="4">
        <v>0.0</v>
      </c>
      <c r="Q184" s="4">
        <v>1.0</v>
      </c>
      <c r="R184" s="4">
        <v>1.0</v>
      </c>
      <c r="S184" s="4">
        <v>0.0</v>
      </c>
      <c r="T184" s="4"/>
    </row>
    <row r="185" ht="15.75" customHeight="1">
      <c r="A185" s="6" t="s">
        <v>17</v>
      </c>
      <c r="B185" s="6" t="s">
        <v>42</v>
      </c>
      <c r="C185" s="6" t="s">
        <v>659</v>
      </c>
      <c r="D185" s="6" t="s">
        <v>51</v>
      </c>
      <c r="E185" s="6">
        <v>2.0</v>
      </c>
      <c r="F185" s="6" t="s">
        <v>17</v>
      </c>
      <c r="G185" s="6" t="s">
        <v>1000</v>
      </c>
      <c r="H185" s="6" t="s">
        <v>1001</v>
      </c>
      <c r="I185" s="6" t="s">
        <v>1002</v>
      </c>
      <c r="J185" s="6" t="s">
        <v>1003</v>
      </c>
      <c r="K185" s="7" t="str">
        <f>HYPERLINK("https://website.cs.vt.edu/people/faculty/sam-noh.html","https://website.cs.vt.edu/people/faculty/sam-noh.html")</f>
        <v>https://website.cs.vt.edu/people/faculty/sam-noh.html</v>
      </c>
      <c r="L185" s="6" t="s">
        <v>1004</v>
      </c>
      <c r="M185" s="6">
        <v>0.0</v>
      </c>
      <c r="N185" s="6">
        <v>1.0</v>
      </c>
      <c r="O185" s="6">
        <v>0.0</v>
      </c>
      <c r="P185" s="6">
        <v>0.0</v>
      </c>
      <c r="Q185" s="6">
        <v>1.0</v>
      </c>
      <c r="R185" s="6">
        <v>1.0</v>
      </c>
      <c r="S185" s="6">
        <v>0.0</v>
      </c>
      <c r="T185" s="6"/>
    </row>
    <row r="186" ht="15.75" customHeight="1">
      <c r="A186" s="4" t="s">
        <v>17</v>
      </c>
      <c r="B186" s="4" t="s">
        <v>42</v>
      </c>
      <c r="C186" s="4" t="s">
        <v>659</v>
      </c>
      <c r="D186" s="4" t="s">
        <v>51</v>
      </c>
      <c r="E186" s="4">
        <v>2.0</v>
      </c>
      <c r="F186" s="4" t="s">
        <v>17</v>
      </c>
      <c r="G186" s="4" t="s">
        <v>1005</v>
      </c>
      <c r="H186" s="4" t="s">
        <v>1006</v>
      </c>
      <c r="I186" s="4" t="s">
        <v>1007</v>
      </c>
      <c r="J186" s="4" t="s">
        <v>1008</v>
      </c>
      <c r="K186" s="5" t="str">
        <f>HYPERLINK("https://website.cs.vt.edu/people/faculty/sang-won-lee.html","https://website.cs.vt.edu/people/faculty/sang-won-lee.html")</f>
        <v>https://website.cs.vt.edu/people/faculty/sang-won-lee.html</v>
      </c>
      <c r="L186" s="4" t="s">
        <v>1009</v>
      </c>
      <c r="M186" s="4">
        <v>0.0</v>
      </c>
      <c r="N186" s="4">
        <v>1.0</v>
      </c>
      <c r="O186" s="4">
        <v>0.0</v>
      </c>
      <c r="P186" s="4">
        <v>0.0</v>
      </c>
      <c r="Q186" s="4">
        <v>1.0</v>
      </c>
      <c r="R186" s="4">
        <v>1.0</v>
      </c>
      <c r="S186" s="4">
        <v>0.0</v>
      </c>
      <c r="T186" s="4"/>
    </row>
    <row r="187" ht="15.75" customHeight="1">
      <c r="A187" s="6" t="s">
        <v>17</v>
      </c>
      <c r="B187" s="6" t="s">
        <v>42</v>
      </c>
      <c r="C187" s="6" t="s">
        <v>659</v>
      </c>
      <c r="D187" s="6" t="s">
        <v>51</v>
      </c>
      <c r="E187" s="6">
        <v>2.0</v>
      </c>
      <c r="F187" s="6" t="s">
        <v>17</v>
      </c>
      <c r="G187" s="6" t="s">
        <v>1010</v>
      </c>
      <c r="H187" s="6" t="s">
        <v>1011</v>
      </c>
      <c r="I187" s="6" t="s">
        <v>1012</v>
      </c>
      <c r="J187" s="6" t="s">
        <v>1013</v>
      </c>
      <c r="K187" s="7" t="str">
        <f>HYPERLINK("https://website.cs.vt.edu/people/faculty/sara-hooshangi.html","https://website.cs.vt.edu/people/faculty/sara-hooshangi.html")</f>
        <v>https://website.cs.vt.edu/people/faculty/sara-hooshangi.html</v>
      </c>
      <c r="L187" s="6" t="s">
        <v>1014</v>
      </c>
      <c r="M187" s="6">
        <v>0.0</v>
      </c>
      <c r="N187" s="6">
        <v>1.0</v>
      </c>
      <c r="O187" s="6">
        <v>0.0</v>
      </c>
      <c r="P187" s="6">
        <v>0.0</v>
      </c>
      <c r="Q187" s="6">
        <v>1.0</v>
      </c>
      <c r="R187" s="6">
        <v>1.0</v>
      </c>
      <c r="S187" s="6">
        <v>0.0</v>
      </c>
      <c r="T187" s="6"/>
    </row>
    <row r="188" ht="15.75" customHeight="1">
      <c r="A188" s="4" t="s">
        <v>17</v>
      </c>
      <c r="B188" s="4" t="s">
        <v>42</v>
      </c>
      <c r="C188" s="4" t="s">
        <v>659</v>
      </c>
      <c r="D188" s="4" t="s">
        <v>51</v>
      </c>
      <c r="E188" s="4">
        <v>2.0</v>
      </c>
      <c r="F188" s="4" t="s">
        <v>17</v>
      </c>
      <c r="G188" s="4" t="s">
        <v>1015</v>
      </c>
      <c r="H188" s="4" t="s">
        <v>1016</v>
      </c>
      <c r="I188" s="4" t="s">
        <v>1017</v>
      </c>
      <c r="J188" s="4" t="s">
        <v>1018</v>
      </c>
      <c r="K188" s="5" t="str">
        <f>HYPERLINK("https://website.cs.vt.edu/people/faculty/scott-mccrickard.html","https://website.cs.vt.edu/people/faculty/scott-mccrickard.html")</f>
        <v>https://website.cs.vt.edu/people/faculty/scott-mccrickard.html</v>
      </c>
      <c r="L188" s="4" t="s">
        <v>1019</v>
      </c>
      <c r="M188" s="4">
        <v>0.0</v>
      </c>
      <c r="N188" s="4">
        <v>1.0</v>
      </c>
      <c r="O188" s="4">
        <v>0.0</v>
      </c>
      <c r="P188" s="4">
        <v>0.0</v>
      </c>
      <c r="Q188" s="4">
        <v>1.0</v>
      </c>
      <c r="R188" s="4">
        <v>1.0</v>
      </c>
      <c r="S188" s="4">
        <v>0.0</v>
      </c>
      <c r="T188" s="4"/>
    </row>
    <row r="189" ht="15.75" customHeight="1">
      <c r="A189" s="6" t="s">
        <v>17</v>
      </c>
      <c r="B189" s="6" t="s">
        <v>42</v>
      </c>
      <c r="C189" s="6" t="s">
        <v>659</v>
      </c>
      <c r="D189" s="6" t="s">
        <v>51</v>
      </c>
      <c r="E189" s="6">
        <v>2.0</v>
      </c>
      <c r="F189" s="6" t="s">
        <v>17</v>
      </c>
      <c r="G189" s="6" t="s">
        <v>1020</v>
      </c>
      <c r="H189" s="6" t="s">
        <v>1021</v>
      </c>
      <c r="I189" s="6" t="s">
        <v>1022</v>
      </c>
      <c r="J189" s="6" t="s">
        <v>1023</v>
      </c>
      <c r="K189" s="7" t="str">
        <f>HYPERLINK("https://website.cs.vt.edu/people/faculty/sehrish-basir.html","https://website.cs.vt.edu/people/faculty/sehrish-basir.html")</f>
        <v>https://website.cs.vt.edu/people/faculty/sehrish-basir.html</v>
      </c>
      <c r="L189" s="6" t="s">
        <v>1024</v>
      </c>
      <c r="M189" s="6">
        <v>0.0</v>
      </c>
      <c r="N189" s="6">
        <v>1.0</v>
      </c>
      <c r="O189" s="6">
        <v>0.0</v>
      </c>
      <c r="P189" s="6">
        <v>0.0</v>
      </c>
      <c r="Q189" s="6">
        <v>1.0</v>
      </c>
      <c r="R189" s="6">
        <v>1.0</v>
      </c>
      <c r="S189" s="6">
        <v>0.0</v>
      </c>
      <c r="T189" s="6"/>
    </row>
    <row r="190" ht="15.75" customHeight="1">
      <c r="A190" s="4" t="s">
        <v>17</v>
      </c>
      <c r="B190" s="4" t="s">
        <v>42</v>
      </c>
      <c r="C190" s="4" t="s">
        <v>659</v>
      </c>
      <c r="D190" s="4" t="s">
        <v>51</v>
      </c>
      <c r="E190" s="4">
        <v>2.0</v>
      </c>
      <c r="F190" s="4" t="s">
        <v>17</v>
      </c>
      <c r="G190" s="4" t="s">
        <v>1025</v>
      </c>
      <c r="H190" s="4" t="s">
        <v>1026</v>
      </c>
      <c r="I190" s="4" t="s">
        <v>1027</v>
      </c>
      <c r="J190" s="4" t="s">
        <v>1028</v>
      </c>
      <c r="K190" s="5" t="str">
        <f>HYPERLINK("https://website.cs.vt.edu/people/faculty/shaddi-hasan.html","https://website.cs.vt.edu/people/faculty/shaddi-hasan.html")</f>
        <v>https://website.cs.vt.edu/people/faculty/shaddi-hasan.html</v>
      </c>
      <c r="L190" s="4" t="s">
        <v>1029</v>
      </c>
      <c r="M190" s="4">
        <v>0.0</v>
      </c>
      <c r="N190" s="4">
        <v>1.0</v>
      </c>
      <c r="O190" s="4">
        <v>0.0</v>
      </c>
      <c r="P190" s="4">
        <v>0.0</v>
      </c>
      <c r="Q190" s="4">
        <v>1.0</v>
      </c>
      <c r="R190" s="4">
        <v>1.0</v>
      </c>
      <c r="S190" s="4">
        <v>0.0</v>
      </c>
      <c r="T190" s="4"/>
    </row>
    <row r="191" ht="15.75" customHeight="1">
      <c r="A191" s="6" t="s">
        <v>17</v>
      </c>
      <c r="B191" s="6" t="s">
        <v>42</v>
      </c>
      <c r="C191" s="6" t="s">
        <v>659</v>
      </c>
      <c r="D191" s="6" t="s">
        <v>51</v>
      </c>
      <c r="E191" s="6">
        <v>2.0</v>
      </c>
      <c r="F191" s="6" t="s">
        <v>17</v>
      </c>
      <c r="G191" s="6" t="s">
        <v>1030</v>
      </c>
      <c r="H191" s="6" t="s">
        <v>1031</v>
      </c>
      <c r="I191" s="6" t="s">
        <v>1032</v>
      </c>
      <c r="J191" s="6" t="s">
        <v>1033</v>
      </c>
      <c r="K191" s="7" t="str">
        <f>HYPERLINK("https://website.cs.vt.edu/people/faculty/shengwei-an.html","https://website.cs.vt.edu/people/faculty/shengwei-an.html")</f>
        <v>https://website.cs.vt.edu/people/faculty/shengwei-an.html</v>
      </c>
      <c r="L191" s="6" t="s">
        <v>1034</v>
      </c>
      <c r="M191" s="6">
        <v>0.0</v>
      </c>
      <c r="N191" s="6">
        <v>1.0</v>
      </c>
      <c r="O191" s="6">
        <v>0.0</v>
      </c>
      <c r="P191" s="6">
        <v>0.0</v>
      </c>
      <c r="Q191" s="6">
        <v>1.0</v>
      </c>
      <c r="R191" s="6">
        <v>1.0</v>
      </c>
      <c r="S191" s="6">
        <v>0.0</v>
      </c>
      <c r="T191" s="6"/>
    </row>
    <row r="192" ht="15.75" customHeight="1">
      <c r="A192" s="4" t="s">
        <v>17</v>
      </c>
      <c r="B192" s="4" t="s">
        <v>42</v>
      </c>
      <c r="C192" s="4" t="s">
        <v>659</v>
      </c>
      <c r="D192" s="4" t="s">
        <v>51</v>
      </c>
      <c r="E192" s="4">
        <v>2.0</v>
      </c>
      <c r="F192" s="4" t="s">
        <v>17</v>
      </c>
      <c r="G192" s="4" t="s">
        <v>1035</v>
      </c>
      <c r="H192" s="4" t="s">
        <v>1036</v>
      </c>
      <c r="I192" s="4" t="s">
        <v>1037</v>
      </c>
      <c r="J192" s="4" t="s">
        <v>1038</v>
      </c>
      <c r="K192" s="5" t="str">
        <f>HYPERLINK("https://website.cs.vt.edu/people/faculty/siwei-cao.html","https://website.cs.vt.edu/people/faculty/siwei-cao.html")</f>
        <v>https://website.cs.vt.edu/people/faculty/siwei-cao.html</v>
      </c>
      <c r="L192" s="4" t="s">
        <v>1039</v>
      </c>
      <c r="M192" s="4">
        <v>0.0</v>
      </c>
      <c r="N192" s="4">
        <v>1.0</v>
      </c>
      <c r="O192" s="4">
        <v>0.0</v>
      </c>
      <c r="P192" s="4">
        <v>0.0</v>
      </c>
      <c r="Q192" s="4">
        <v>1.0</v>
      </c>
      <c r="R192" s="4">
        <v>1.0</v>
      </c>
      <c r="S192" s="4">
        <v>0.0</v>
      </c>
      <c r="T192" s="4"/>
    </row>
    <row r="193" ht="15.75" customHeight="1">
      <c r="A193" s="6" t="s">
        <v>17</v>
      </c>
      <c r="B193" s="6" t="s">
        <v>42</v>
      </c>
      <c r="C193" s="6" t="s">
        <v>659</v>
      </c>
      <c r="D193" s="6" t="s">
        <v>51</v>
      </c>
      <c r="E193" s="6">
        <v>2.0</v>
      </c>
      <c r="F193" s="6" t="s">
        <v>17</v>
      </c>
      <c r="G193" s="6" t="s">
        <v>1040</v>
      </c>
      <c r="H193" s="6" t="s">
        <v>1041</v>
      </c>
      <c r="I193" s="6" t="s">
        <v>1042</v>
      </c>
      <c r="J193" s="6" t="s">
        <v>1043</v>
      </c>
      <c r="K193" s="7" t="str">
        <f>HYPERLINK("https://website.cs.vt.edu/people/faculty/stephen-edwards.html","https://website.cs.vt.edu/people/faculty/stephen-edwards.html")</f>
        <v>https://website.cs.vt.edu/people/faculty/stephen-edwards.html</v>
      </c>
      <c r="L193" s="6" t="s">
        <v>1044</v>
      </c>
      <c r="M193" s="6">
        <v>0.0</v>
      </c>
      <c r="N193" s="6">
        <v>1.0</v>
      </c>
      <c r="O193" s="6">
        <v>0.0</v>
      </c>
      <c r="P193" s="6">
        <v>0.0</v>
      </c>
      <c r="Q193" s="6">
        <v>1.0</v>
      </c>
      <c r="R193" s="6">
        <v>1.0</v>
      </c>
      <c r="S193" s="6">
        <v>0.0</v>
      </c>
      <c r="T193" s="6"/>
    </row>
    <row r="194" ht="15.75" customHeight="1">
      <c r="A194" s="4" t="s">
        <v>17</v>
      </c>
      <c r="B194" s="4" t="s">
        <v>42</v>
      </c>
      <c r="C194" s="4" t="s">
        <v>659</v>
      </c>
      <c r="D194" s="4" t="s">
        <v>51</v>
      </c>
      <c r="E194" s="4">
        <v>2.0</v>
      </c>
      <c r="F194" s="4" t="s">
        <v>17</v>
      </c>
      <c r="G194" s="4" t="s">
        <v>1045</v>
      </c>
      <c r="H194" s="4" t="s">
        <v>1046</v>
      </c>
      <c r="I194" s="4" t="s">
        <v>1047</v>
      </c>
      <c r="J194" s="4" t="s">
        <v>1048</v>
      </c>
      <c r="K194" s="5" t="str">
        <f>HYPERLINK("https://website.cs.vt.edu/people/faculty/sumeet-khatri.html","https://website.cs.vt.edu/people/faculty/sumeet-khatri.html")</f>
        <v>https://website.cs.vt.edu/people/faculty/sumeet-khatri.html</v>
      </c>
      <c r="L194" s="4" t="s">
        <v>1049</v>
      </c>
      <c r="M194" s="4">
        <v>0.0</v>
      </c>
      <c r="N194" s="4">
        <v>1.0</v>
      </c>
      <c r="O194" s="4">
        <v>0.0</v>
      </c>
      <c r="P194" s="4">
        <v>0.0</v>
      </c>
      <c r="Q194" s="4">
        <v>1.0</v>
      </c>
      <c r="R194" s="4">
        <v>1.0</v>
      </c>
      <c r="S194" s="4">
        <v>0.0</v>
      </c>
      <c r="T194" s="4"/>
    </row>
    <row r="195" ht="15.75" customHeight="1">
      <c r="A195" s="6" t="s">
        <v>17</v>
      </c>
      <c r="B195" s="6" t="s">
        <v>42</v>
      </c>
      <c r="C195" s="6" t="s">
        <v>659</v>
      </c>
      <c r="D195" s="6" t="s">
        <v>51</v>
      </c>
      <c r="E195" s="6">
        <v>2.0</v>
      </c>
      <c r="F195" s="6" t="s">
        <v>17</v>
      </c>
      <c r="G195" s="6" t="s">
        <v>1050</v>
      </c>
      <c r="H195" s="6" t="s">
        <v>1051</v>
      </c>
      <c r="I195" s="6" t="s">
        <v>1052</v>
      </c>
      <c r="J195" s="6" t="s">
        <v>1053</v>
      </c>
      <c r="K195" s="7" t="str">
        <f>HYPERLINK("https://website.cs.vt.edu/people/faculty/t--m--murali.html","https://website.cs.vt.edu/people/faculty/t--m--murali.html")</f>
        <v>https://website.cs.vt.edu/people/faculty/t--m--murali.html</v>
      </c>
      <c r="L195" s="6" t="s">
        <v>1054</v>
      </c>
      <c r="M195" s="6">
        <v>0.0</v>
      </c>
      <c r="N195" s="6">
        <v>1.0</v>
      </c>
      <c r="O195" s="6">
        <v>0.0</v>
      </c>
      <c r="P195" s="6">
        <v>0.0</v>
      </c>
      <c r="Q195" s="6">
        <v>1.0</v>
      </c>
      <c r="R195" s="6">
        <v>1.0</v>
      </c>
      <c r="S195" s="6">
        <v>0.0</v>
      </c>
      <c r="T195" s="6"/>
    </row>
    <row r="196" ht="15.75" customHeight="1">
      <c r="A196" s="4" t="s">
        <v>17</v>
      </c>
      <c r="B196" s="4" t="s">
        <v>42</v>
      </c>
      <c r="C196" s="4" t="s">
        <v>659</v>
      </c>
      <c r="D196" s="4" t="s">
        <v>51</v>
      </c>
      <c r="E196" s="4">
        <v>2.0</v>
      </c>
      <c r="F196" s="4" t="s">
        <v>17</v>
      </c>
      <c r="G196" s="4" t="s">
        <v>1055</v>
      </c>
      <c r="H196" s="4" t="s">
        <v>1056</v>
      </c>
      <c r="I196" s="4" t="s">
        <v>1057</v>
      </c>
      <c r="J196" s="4" t="s">
        <v>1058</v>
      </c>
      <c r="K196" s="5" t="str">
        <f>HYPERLINK("https://website.cs.vt.edu/people/faculty/taejoong-chung.html","https://website.cs.vt.edu/people/faculty/taejoong-chung.html")</f>
        <v>https://website.cs.vt.edu/people/faculty/taejoong-chung.html</v>
      </c>
      <c r="L196" s="4" t="s">
        <v>1059</v>
      </c>
      <c r="M196" s="4">
        <v>0.0</v>
      </c>
      <c r="N196" s="4">
        <v>1.0</v>
      </c>
      <c r="O196" s="4">
        <v>0.0</v>
      </c>
      <c r="P196" s="4">
        <v>1.0</v>
      </c>
      <c r="Q196" s="4">
        <v>1.0</v>
      </c>
      <c r="R196" s="4">
        <v>1.0</v>
      </c>
      <c r="S196" s="4">
        <v>0.0</v>
      </c>
      <c r="T196" s="4"/>
    </row>
    <row r="197" ht="15.75" customHeight="1">
      <c r="A197" s="6" t="s">
        <v>17</v>
      </c>
      <c r="B197" s="6" t="s">
        <v>42</v>
      </c>
      <c r="C197" s="6" t="s">
        <v>659</v>
      </c>
      <c r="D197" s="6" t="s">
        <v>51</v>
      </c>
      <c r="E197" s="6">
        <v>2.0</v>
      </c>
      <c r="F197" s="6" t="s">
        <v>17</v>
      </c>
      <c r="G197" s="6" t="s">
        <v>1060</v>
      </c>
      <c r="H197" s="6" t="s">
        <v>1061</v>
      </c>
      <c r="I197" s="6" t="s">
        <v>1062</v>
      </c>
      <c r="J197" s="6" t="s">
        <v>1063</v>
      </c>
      <c r="K197" s="7" t="str">
        <f>HYPERLINK("https://website.cs.vt.edu/people/faculty/tessema-mengistu.html","https://website.cs.vt.edu/people/faculty/tessema-mengistu.html")</f>
        <v>https://website.cs.vt.edu/people/faculty/tessema-mengistu.html</v>
      </c>
      <c r="L197" s="6" t="s">
        <v>1064</v>
      </c>
      <c r="M197" s="6">
        <v>0.0</v>
      </c>
      <c r="N197" s="6">
        <v>1.0</v>
      </c>
      <c r="O197" s="6">
        <v>0.0</v>
      </c>
      <c r="P197" s="6">
        <v>0.0</v>
      </c>
      <c r="Q197" s="6">
        <v>1.0</v>
      </c>
      <c r="R197" s="6">
        <v>1.0</v>
      </c>
      <c r="S197" s="6">
        <v>0.0</v>
      </c>
      <c r="T197" s="6"/>
    </row>
    <row r="198" ht="15.75" customHeight="1">
      <c r="A198" s="4" t="s">
        <v>17</v>
      </c>
      <c r="B198" s="4" t="s">
        <v>42</v>
      </c>
      <c r="C198" s="4" t="s">
        <v>659</v>
      </c>
      <c r="D198" s="4" t="s">
        <v>51</v>
      </c>
      <c r="E198" s="4">
        <v>2.0</v>
      </c>
      <c r="F198" s="4" t="s">
        <v>17</v>
      </c>
      <c r="G198" s="4" t="s">
        <v>1065</v>
      </c>
      <c r="H198" s="4" t="s">
        <v>1066</v>
      </c>
      <c r="I198" s="4" t="s">
        <v>1067</v>
      </c>
      <c r="J198" s="4" t="s">
        <v>1068</v>
      </c>
      <c r="K198" s="5" t="str">
        <f>HYPERLINK("https://website.cs.vt.edu/people/faculty/thang-hoang.html","https://website.cs.vt.edu/people/faculty/thang-hoang.html")</f>
        <v>https://website.cs.vt.edu/people/faculty/thang-hoang.html</v>
      </c>
      <c r="L198" s="4" t="s">
        <v>1069</v>
      </c>
      <c r="M198" s="4">
        <v>0.0</v>
      </c>
      <c r="N198" s="4">
        <v>1.0</v>
      </c>
      <c r="O198" s="4">
        <v>0.0</v>
      </c>
      <c r="P198" s="4">
        <v>1.0</v>
      </c>
      <c r="Q198" s="4">
        <v>1.0</v>
      </c>
      <c r="R198" s="4">
        <v>1.0</v>
      </c>
      <c r="S198" s="4">
        <v>0.0</v>
      </c>
      <c r="T198" s="4"/>
    </row>
    <row r="199" ht="15.75" customHeight="1">
      <c r="A199" s="6" t="s">
        <v>17</v>
      </c>
      <c r="B199" s="6" t="s">
        <v>42</v>
      </c>
      <c r="C199" s="6" t="s">
        <v>659</v>
      </c>
      <c r="D199" s="6" t="s">
        <v>51</v>
      </c>
      <c r="E199" s="6">
        <v>2.0</v>
      </c>
      <c r="F199" s="6" t="s">
        <v>17</v>
      </c>
      <c r="G199" s="6" t="s">
        <v>1070</v>
      </c>
      <c r="H199" s="6" t="s">
        <v>1071</v>
      </c>
      <c r="I199" s="6" t="s">
        <v>1072</v>
      </c>
      <c r="J199" s="6" t="s">
        <v>1073</v>
      </c>
      <c r="K199" s="7" t="str">
        <f>HYPERLINK("https://website.cs.vt.edu/people/faculty/timothy-richards.html","https://website.cs.vt.edu/people/faculty/timothy-richards.html")</f>
        <v>https://website.cs.vt.edu/people/faculty/timothy-richards.html</v>
      </c>
      <c r="L199" s="6" t="s">
        <v>1074</v>
      </c>
      <c r="M199" s="6">
        <v>0.0</v>
      </c>
      <c r="N199" s="6">
        <v>1.0</v>
      </c>
      <c r="O199" s="6">
        <v>0.0</v>
      </c>
      <c r="P199" s="6">
        <v>0.0</v>
      </c>
      <c r="Q199" s="6">
        <v>1.0</v>
      </c>
      <c r="R199" s="6">
        <v>1.0</v>
      </c>
      <c r="S199" s="6">
        <v>0.0</v>
      </c>
      <c r="T199" s="6"/>
    </row>
    <row r="200" ht="15.75" customHeight="1">
      <c r="A200" s="4" t="s">
        <v>17</v>
      </c>
      <c r="B200" s="4" t="s">
        <v>42</v>
      </c>
      <c r="C200" s="4" t="s">
        <v>659</v>
      </c>
      <c r="D200" s="4" t="s">
        <v>51</v>
      </c>
      <c r="E200" s="4">
        <v>2.0</v>
      </c>
      <c r="F200" s="4" t="s">
        <v>17</v>
      </c>
      <c r="G200" s="4" t="s">
        <v>1075</v>
      </c>
      <c r="H200" s="4" t="s">
        <v>1076</v>
      </c>
      <c r="I200" s="4" t="s">
        <v>1077</v>
      </c>
      <c r="J200" s="4" t="s">
        <v>1078</v>
      </c>
      <c r="K200" s="5" t="str">
        <f>HYPERLINK("https://website.cs.vt.edu/people/faculty/tu-vu.html","https://website.cs.vt.edu/people/faculty/tu-vu.html")</f>
        <v>https://website.cs.vt.edu/people/faculty/tu-vu.html</v>
      </c>
      <c r="L200" s="4" t="s">
        <v>1079</v>
      </c>
      <c r="M200" s="4">
        <v>0.0</v>
      </c>
      <c r="N200" s="4">
        <v>1.0</v>
      </c>
      <c r="O200" s="4">
        <v>0.0</v>
      </c>
      <c r="P200" s="4">
        <v>0.0</v>
      </c>
      <c r="Q200" s="4">
        <v>1.0</v>
      </c>
      <c r="R200" s="4">
        <v>1.0</v>
      </c>
      <c r="S200" s="4">
        <v>0.0</v>
      </c>
      <c r="T200" s="4"/>
    </row>
    <row r="201" ht="15.75" customHeight="1">
      <c r="A201" s="6" t="s">
        <v>17</v>
      </c>
      <c r="B201" s="6" t="s">
        <v>42</v>
      </c>
      <c r="C201" s="6" t="s">
        <v>659</v>
      </c>
      <c r="D201" s="6" t="s">
        <v>51</v>
      </c>
      <c r="E201" s="6">
        <v>2.0</v>
      </c>
      <c r="F201" s="6" t="s">
        <v>17</v>
      </c>
      <c r="G201" s="6" t="s">
        <v>1080</v>
      </c>
      <c r="H201" s="6" t="s">
        <v>1081</v>
      </c>
      <c r="I201" s="6" t="s">
        <v>1082</v>
      </c>
      <c r="J201" s="6" t="s">
        <v>1083</v>
      </c>
      <c r="K201" s="7" t="str">
        <f>HYPERLINK("https://website.cs.vt.edu/people/faculty/wenjing-lou.html","https://website.cs.vt.edu/people/faculty/wenjing-lou.html")</f>
        <v>https://website.cs.vt.edu/people/faculty/wenjing-lou.html</v>
      </c>
      <c r="L201" s="6" t="s">
        <v>1084</v>
      </c>
      <c r="M201" s="6">
        <v>0.0</v>
      </c>
      <c r="N201" s="6">
        <v>1.0</v>
      </c>
      <c r="O201" s="6">
        <v>0.0</v>
      </c>
      <c r="P201" s="6">
        <v>0.0</v>
      </c>
      <c r="Q201" s="6">
        <v>1.0</v>
      </c>
      <c r="R201" s="6">
        <v>1.0</v>
      </c>
      <c r="S201" s="6">
        <v>0.0</v>
      </c>
      <c r="T201" s="6"/>
    </row>
    <row r="202" ht="15.75" customHeight="1">
      <c r="A202" s="4" t="s">
        <v>17</v>
      </c>
      <c r="B202" s="4" t="s">
        <v>42</v>
      </c>
      <c r="C202" s="4" t="s">
        <v>659</v>
      </c>
      <c r="D202" s="4" t="s">
        <v>51</v>
      </c>
      <c r="E202" s="4">
        <v>2.0</v>
      </c>
      <c r="F202" s="4" t="s">
        <v>17</v>
      </c>
      <c r="G202" s="4" t="s">
        <v>1085</v>
      </c>
      <c r="H202" s="4" t="s">
        <v>1086</v>
      </c>
      <c r="I202" s="4" t="s">
        <v>1087</v>
      </c>
      <c r="J202" s="4" t="s">
        <v>1088</v>
      </c>
      <c r="K202" s="5" t="str">
        <f>HYPERLINK("https://website.cs.vt.edu/people/faculty/wu-chun-feng.html","https://website.cs.vt.edu/people/faculty/wu-chun-feng.html")</f>
        <v>https://website.cs.vt.edu/people/faculty/wu-chun-feng.html</v>
      </c>
      <c r="L202" s="4" t="s">
        <v>1089</v>
      </c>
      <c r="M202" s="4">
        <v>0.0</v>
      </c>
      <c r="N202" s="4">
        <v>1.0</v>
      </c>
      <c r="O202" s="4">
        <v>0.0</v>
      </c>
      <c r="P202" s="4">
        <v>0.0</v>
      </c>
      <c r="Q202" s="4">
        <v>1.0</v>
      </c>
      <c r="R202" s="4">
        <v>1.0</v>
      </c>
      <c r="S202" s="4">
        <v>0.0</v>
      </c>
      <c r="T202" s="4"/>
    </row>
    <row r="203" ht="15.75" customHeight="1">
      <c r="A203" s="6" t="s">
        <v>17</v>
      </c>
      <c r="B203" s="6" t="s">
        <v>42</v>
      </c>
      <c r="C203" s="6" t="s">
        <v>659</v>
      </c>
      <c r="D203" s="6" t="s">
        <v>51</v>
      </c>
      <c r="E203" s="6">
        <v>2.0</v>
      </c>
      <c r="F203" s="6" t="s">
        <v>17</v>
      </c>
      <c r="G203" s="6" t="s">
        <v>1090</v>
      </c>
      <c r="H203" s="6" t="s">
        <v>1091</v>
      </c>
      <c r="I203" s="6" t="s">
        <v>1092</v>
      </c>
      <c r="J203" s="6" t="s">
        <v>1093</v>
      </c>
      <c r="K203" s="7" t="str">
        <f>HYPERLINK("https://website.cs.vt.edu/people/faculty/xuan-wang.html","https://website.cs.vt.edu/people/faculty/xuan-wang.html")</f>
        <v>https://website.cs.vt.edu/people/faculty/xuan-wang.html</v>
      </c>
      <c r="L203" s="6" t="s">
        <v>1094</v>
      </c>
      <c r="M203" s="6">
        <v>0.0</v>
      </c>
      <c r="N203" s="6">
        <v>1.0</v>
      </c>
      <c r="O203" s="6">
        <v>0.0</v>
      </c>
      <c r="P203" s="6">
        <v>0.0</v>
      </c>
      <c r="Q203" s="6">
        <v>1.0</v>
      </c>
      <c r="R203" s="6">
        <v>1.0</v>
      </c>
      <c r="S203" s="6">
        <v>0.0</v>
      </c>
      <c r="T203" s="6"/>
    </row>
    <row r="204" ht="15.75" customHeight="1">
      <c r="A204" s="4" t="s">
        <v>17</v>
      </c>
      <c r="B204" s="4" t="s">
        <v>42</v>
      </c>
      <c r="C204" s="4" t="s">
        <v>659</v>
      </c>
      <c r="D204" s="4" t="s">
        <v>51</v>
      </c>
      <c r="E204" s="4">
        <v>2.0</v>
      </c>
      <c r="F204" s="4" t="s">
        <v>17</v>
      </c>
      <c r="G204" s="4" t="s">
        <v>1095</v>
      </c>
      <c r="H204" s="4" t="s">
        <v>1096</v>
      </c>
      <c r="I204" s="4" t="s">
        <v>1097</v>
      </c>
      <c r="J204" s="4" t="s">
        <v>1098</v>
      </c>
      <c r="K204" s="5" t="str">
        <f>HYPERLINK("https://website.cs.vt.edu/people/faculty/xun-jian.html","https://website.cs.vt.edu/people/faculty/xun-jian.html")</f>
        <v>https://website.cs.vt.edu/people/faculty/xun-jian.html</v>
      </c>
      <c r="L204" s="4" t="s">
        <v>1099</v>
      </c>
      <c r="M204" s="4">
        <v>0.0</v>
      </c>
      <c r="N204" s="4">
        <v>1.0</v>
      </c>
      <c r="O204" s="4">
        <v>1.0</v>
      </c>
      <c r="P204" s="4">
        <v>0.0</v>
      </c>
      <c r="Q204" s="4">
        <v>1.0</v>
      </c>
      <c r="R204" s="4">
        <v>1.0</v>
      </c>
      <c r="S204" s="4">
        <v>0.0</v>
      </c>
      <c r="T204" s="4"/>
    </row>
    <row r="205" ht="15.75" customHeight="1">
      <c r="A205" s="6" t="s">
        <v>17</v>
      </c>
      <c r="B205" s="6" t="s">
        <v>42</v>
      </c>
      <c r="C205" s="6" t="s">
        <v>659</v>
      </c>
      <c r="D205" s="6" t="s">
        <v>51</v>
      </c>
      <c r="E205" s="6">
        <v>2.0</v>
      </c>
      <c r="F205" s="6" t="s">
        <v>17</v>
      </c>
      <c r="G205" s="6" t="s">
        <v>1100</v>
      </c>
      <c r="H205" s="6" t="s">
        <v>1101</v>
      </c>
      <c r="I205" s="6" t="s">
        <v>1102</v>
      </c>
      <c r="J205" s="6" t="s">
        <v>1103</v>
      </c>
      <c r="K205" s="7" t="str">
        <f>HYPERLINK("https://website.cs.vt.edu/people/faculty/yan-chen.html","https://website.cs.vt.edu/people/faculty/yan-chen.html")</f>
        <v>https://website.cs.vt.edu/people/faculty/yan-chen.html</v>
      </c>
      <c r="L205" s="6" t="s">
        <v>1104</v>
      </c>
      <c r="M205" s="6">
        <v>0.0</v>
      </c>
      <c r="N205" s="6">
        <v>1.0</v>
      </c>
      <c r="O205" s="6">
        <v>0.0</v>
      </c>
      <c r="P205" s="6">
        <v>0.0</v>
      </c>
      <c r="Q205" s="6">
        <v>1.0</v>
      </c>
      <c r="R205" s="6">
        <v>1.0</v>
      </c>
      <c r="S205" s="6">
        <v>0.0</v>
      </c>
      <c r="T205" s="6"/>
    </row>
    <row r="206" ht="15.75" customHeight="1">
      <c r="A206" s="4" t="s">
        <v>17</v>
      </c>
      <c r="B206" s="4" t="s">
        <v>42</v>
      </c>
      <c r="C206" s="4" t="s">
        <v>659</v>
      </c>
      <c r="D206" s="4" t="s">
        <v>51</v>
      </c>
      <c r="E206" s="4">
        <v>2.0</v>
      </c>
      <c r="F206" s="4" t="s">
        <v>17</v>
      </c>
      <c r="G206" s="4" t="s">
        <v>1105</v>
      </c>
      <c r="H206" s="4" t="s">
        <v>1106</v>
      </c>
      <c r="I206" s="4" t="s">
        <v>1107</v>
      </c>
      <c r="J206" s="4" t="s">
        <v>1108</v>
      </c>
      <c r="K206" s="5" t="str">
        <f>HYPERLINK("https://website.cs.vt.edu/people/faculty/yang-cao.html","https://website.cs.vt.edu/people/faculty/yang-cao.html")</f>
        <v>https://website.cs.vt.edu/people/faculty/yang-cao.html</v>
      </c>
      <c r="L206" s="4" t="s">
        <v>1109</v>
      </c>
      <c r="M206" s="4">
        <v>0.0</v>
      </c>
      <c r="N206" s="4">
        <v>1.0</v>
      </c>
      <c r="O206" s="4">
        <v>0.0</v>
      </c>
      <c r="P206" s="4">
        <v>0.0</v>
      </c>
      <c r="Q206" s="4">
        <v>1.0</v>
      </c>
      <c r="R206" s="4">
        <v>1.0</v>
      </c>
      <c r="S206" s="4">
        <v>0.0</v>
      </c>
      <c r="T206" s="4"/>
    </row>
    <row r="207" ht="15.75" customHeight="1">
      <c r="A207" s="6" t="s">
        <v>17</v>
      </c>
      <c r="B207" s="6" t="s">
        <v>51</v>
      </c>
      <c r="C207" s="6" t="s">
        <v>1110</v>
      </c>
      <c r="D207" s="6" t="s">
        <v>61</v>
      </c>
      <c r="E207" s="6">
        <v>3.0</v>
      </c>
      <c r="F207" s="6" t="s">
        <v>17</v>
      </c>
      <c r="G207" s="6" t="s">
        <v>1111</v>
      </c>
      <c r="H207" s="6" t="s">
        <v>1112</v>
      </c>
      <c r="I207" s="6" t="s">
        <v>1113</v>
      </c>
      <c r="J207" s="6" t="s">
        <v>1114</v>
      </c>
      <c r="K207" s="7" t="str">
        <f>HYPERLINK("https://website.cs.vt.edu/people/faculty/courtesy-appointment-faculty/benjamin-jantzen.html","https://website.cs.vt.edu/people/faculty/courtesy-appointment-faculty/benjamin-jantzen.html")</f>
        <v>https://website.cs.vt.edu/people/faculty/courtesy-appointment-faculty/benjamin-jantzen.html</v>
      </c>
      <c r="L207" s="6" t="s">
        <v>1115</v>
      </c>
      <c r="M207" s="6">
        <v>0.0</v>
      </c>
      <c r="N207" s="6">
        <v>1.0</v>
      </c>
      <c r="O207" s="6">
        <v>0.0</v>
      </c>
      <c r="P207" s="6">
        <v>0.0</v>
      </c>
      <c r="Q207" s="6">
        <v>0.0</v>
      </c>
      <c r="R207" s="6">
        <v>1.0</v>
      </c>
      <c r="S207" s="6">
        <v>0.0</v>
      </c>
      <c r="T207" s="6"/>
    </row>
    <row r="208" ht="15.75" customHeight="1">
      <c r="A208" s="4" t="s">
        <v>17</v>
      </c>
      <c r="B208" s="4" t="s">
        <v>51</v>
      </c>
      <c r="C208" s="4" t="s">
        <v>1110</v>
      </c>
      <c r="D208" s="4" t="s">
        <v>61</v>
      </c>
      <c r="E208" s="4">
        <v>3.0</v>
      </c>
      <c r="F208" s="4" t="s">
        <v>17</v>
      </c>
      <c r="G208" s="4" t="s">
        <v>1116</v>
      </c>
      <c r="H208" s="4" t="s">
        <v>1117</v>
      </c>
      <c r="I208" s="4" t="s">
        <v>1118</v>
      </c>
      <c r="J208" s="4" t="s">
        <v>1119</v>
      </c>
      <c r="K208" s="5" t="str">
        <f>HYPERLINK("https://website.cs.vt.edu/people/faculty/courtesy-appointment-faculty/ella-atkins.html","https://website.cs.vt.edu/people/faculty/courtesy-appointment-faculty/ella-atkins.html")</f>
        <v>https://website.cs.vt.edu/people/faculty/courtesy-appointment-faculty/ella-atkins.html</v>
      </c>
      <c r="L208" s="4" t="s">
        <v>1120</v>
      </c>
      <c r="M208" s="4">
        <v>0.0</v>
      </c>
      <c r="N208" s="4">
        <v>1.0</v>
      </c>
      <c r="O208" s="4">
        <v>0.0</v>
      </c>
      <c r="P208" s="4">
        <v>0.0</v>
      </c>
      <c r="Q208" s="4">
        <v>1.0</v>
      </c>
      <c r="R208" s="4">
        <v>1.0</v>
      </c>
      <c r="S208" s="4">
        <v>0.0</v>
      </c>
      <c r="T208" s="4"/>
    </row>
    <row r="209" ht="15.75" customHeight="1">
      <c r="A209" s="6" t="s">
        <v>17</v>
      </c>
      <c r="B209" s="6" t="s">
        <v>51</v>
      </c>
      <c r="C209" s="6" t="s">
        <v>1110</v>
      </c>
      <c r="D209" s="6" t="s">
        <v>61</v>
      </c>
      <c r="E209" s="6">
        <v>3.0</v>
      </c>
      <c r="F209" s="6" t="s">
        <v>17</v>
      </c>
      <c r="G209" s="6" t="s">
        <v>1121</v>
      </c>
      <c r="H209" s="6" t="s">
        <v>1122</v>
      </c>
      <c r="I209" s="6" t="s">
        <v>1123</v>
      </c>
      <c r="J209" s="6" t="s">
        <v>1124</v>
      </c>
      <c r="K209" s="7" t="str">
        <f>HYPERLINK("https://website.cs.vt.edu/people/faculty/courtesy-appointment-faculty/joseph-l-gabbard.html","https://website.cs.vt.edu/people/faculty/courtesy-appointment-faculty/joseph-l-gabbard.html")</f>
        <v>https://website.cs.vt.edu/people/faculty/courtesy-appointment-faculty/joseph-l-gabbard.html</v>
      </c>
      <c r="L209" s="6" t="s">
        <v>1125</v>
      </c>
      <c r="M209" s="6">
        <v>0.0</v>
      </c>
      <c r="N209" s="6">
        <v>1.0</v>
      </c>
      <c r="O209" s="6">
        <v>0.0</v>
      </c>
      <c r="P209" s="6">
        <v>0.0</v>
      </c>
      <c r="Q209" s="6">
        <v>0.0</v>
      </c>
      <c r="R209" s="6">
        <v>1.0</v>
      </c>
      <c r="S209" s="6">
        <v>0.0</v>
      </c>
      <c r="T209" s="6"/>
    </row>
    <row r="210" ht="15.75" customHeight="1">
      <c r="A210" s="4" t="s">
        <v>17</v>
      </c>
      <c r="B210" s="4" t="s">
        <v>51</v>
      </c>
      <c r="C210" s="4" t="s">
        <v>1110</v>
      </c>
      <c r="D210" s="4" t="s">
        <v>61</v>
      </c>
      <c r="E210" s="4">
        <v>3.0</v>
      </c>
      <c r="F210" s="4" t="s">
        <v>17</v>
      </c>
      <c r="G210" s="4" t="s">
        <v>1126</v>
      </c>
      <c r="H210" s="4" t="s">
        <v>1127</v>
      </c>
      <c r="I210" s="4" t="s">
        <v>1128</v>
      </c>
      <c r="J210" s="4" t="s">
        <v>1129</v>
      </c>
      <c r="K210" s="5" t="str">
        <f>HYPERLINK("https://website.cs.vt.edu/people/faculty/courtesy-appointment-faculty/lance-collins.html","https://website.cs.vt.edu/people/faculty/courtesy-appointment-faculty/lance-collins.html")</f>
        <v>https://website.cs.vt.edu/people/faculty/courtesy-appointment-faculty/lance-collins.html</v>
      </c>
      <c r="L210" s="4" t="s">
        <v>1130</v>
      </c>
      <c r="M210" s="4">
        <v>0.0</v>
      </c>
      <c r="N210" s="4">
        <v>1.0</v>
      </c>
      <c r="O210" s="4">
        <v>0.0</v>
      </c>
      <c r="P210" s="4">
        <v>0.0</v>
      </c>
      <c r="Q210" s="4">
        <v>2.0</v>
      </c>
      <c r="R210" s="4">
        <v>1.0</v>
      </c>
      <c r="S210" s="4">
        <v>0.0</v>
      </c>
      <c r="T210" s="4"/>
    </row>
    <row r="211" ht="15.75" customHeight="1">
      <c r="A211" s="6" t="s">
        <v>17</v>
      </c>
      <c r="B211" s="6" t="s">
        <v>51</v>
      </c>
      <c r="C211" s="6" t="s">
        <v>1110</v>
      </c>
      <c r="D211" s="6" t="s">
        <v>61</v>
      </c>
      <c r="E211" s="6">
        <v>3.0</v>
      </c>
      <c r="F211" s="6" t="s">
        <v>17</v>
      </c>
      <c r="G211" s="6" t="s">
        <v>1131</v>
      </c>
      <c r="H211" s="6" t="s">
        <v>1132</v>
      </c>
      <c r="I211" s="6" t="s">
        <v>1133</v>
      </c>
      <c r="J211" s="6" t="s">
        <v>1134</v>
      </c>
      <c r="K211" s="7" t="str">
        <f>HYPERLINK("https://website.cs.vt.edu/people/faculty/courtesy-appointment-faculty/lingjia-liu.html","https://website.cs.vt.edu/people/faculty/courtesy-appointment-faculty/lingjia-liu.html")</f>
        <v>https://website.cs.vt.edu/people/faculty/courtesy-appointment-faculty/lingjia-liu.html</v>
      </c>
      <c r="L211" s="6" t="s">
        <v>1135</v>
      </c>
      <c r="M211" s="6">
        <v>0.0</v>
      </c>
      <c r="N211" s="6">
        <v>1.0</v>
      </c>
      <c r="O211" s="6">
        <v>0.0</v>
      </c>
      <c r="P211" s="6">
        <v>0.0</v>
      </c>
      <c r="Q211" s="6">
        <v>0.0</v>
      </c>
      <c r="R211" s="6">
        <v>1.0</v>
      </c>
      <c r="S211" s="6">
        <v>0.0</v>
      </c>
      <c r="T211" s="6"/>
    </row>
    <row r="212" ht="15.75" customHeight="1">
      <c r="A212" s="4" t="s">
        <v>17</v>
      </c>
      <c r="B212" s="4" t="s">
        <v>51</v>
      </c>
      <c r="C212" s="4" t="s">
        <v>1110</v>
      </c>
      <c r="D212" s="4" t="s">
        <v>61</v>
      </c>
      <c r="E212" s="4">
        <v>3.0</v>
      </c>
      <c r="F212" s="4" t="s">
        <v>17</v>
      </c>
      <c r="G212" s="4" t="s">
        <v>1136</v>
      </c>
      <c r="H212" s="4" t="s">
        <v>1137</v>
      </c>
      <c r="I212" s="4" t="s">
        <v>1138</v>
      </c>
      <c r="J212" s="4" t="s">
        <v>1139</v>
      </c>
      <c r="K212" s="5" t="str">
        <f>HYPERLINK("https://website.cs.vt.edu/people/faculty/courtesy-appointment-faculty/mingi-jeong.html","https://website.cs.vt.edu/people/faculty/courtesy-appointment-faculty/mingi-jeong.html")</f>
        <v>https://website.cs.vt.edu/people/faculty/courtesy-appointment-faculty/mingi-jeong.html</v>
      </c>
      <c r="L212" s="4" t="s">
        <v>1140</v>
      </c>
      <c r="M212" s="4">
        <v>0.0</v>
      </c>
      <c r="N212" s="4">
        <v>1.0</v>
      </c>
      <c r="O212" s="4">
        <v>0.0</v>
      </c>
      <c r="P212" s="4">
        <v>0.0</v>
      </c>
      <c r="Q212" s="4">
        <v>0.0</v>
      </c>
      <c r="R212" s="4">
        <v>1.0</v>
      </c>
      <c r="S212" s="4">
        <v>0.0</v>
      </c>
      <c r="T212" s="4"/>
    </row>
    <row r="213" ht="15.75" customHeight="1">
      <c r="A213" s="6" t="s">
        <v>17</v>
      </c>
      <c r="B213" s="6" t="s">
        <v>51</v>
      </c>
      <c r="C213" s="6" t="s">
        <v>1110</v>
      </c>
      <c r="D213" s="6" t="s">
        <v>61</v>
      </c>
      <c r="E213" s="6">
        <v>3.0</v>
      </c>
      <c r="F213" s="6" t="s">
        <v>17</v>
      </c>
      <c r="G213" s="6" t="s">
        <v>1141</v>
      </c>
      <c r="H213" s="6" t="s">
        <v>1142</v>
      </c>
      <c r="I213" s="6" t="s">
        <v>1143</v>
      </c>
      <c r="J213" s="6" t="s">
        <v>1144</v>
      </c>
      <c r="K213" s="7" t="str">
        <f>HYPERLINK("https://website.cs.vt.edu/people/faculty/courtesy-appointment-faculty/myounghoon-philart-jeon.html","https://website.cs.vt.edu/people/faculty/courtesy-appointment-faculty/myounghoon-philart-jeon.html")</f>
        <v>https://website.cs.vt.edu/people/faculty/courtesy-appointment-faculty/myounghoon-philart-jeon.html</v>
      </c>
      <c r="L213" s="6" t="s">
        <v>1145</v>
      </c>
      <c r="M213" s="6">
        <v>0.0</v>
      </c>
      <c r="N213" s="6">
        <v>2.0</v>
      </c>
      <c r="O213" s="6">
        <v>0.0</v>
      </c>
      <c r="P213" s="6">
        <v>0.0</v>
      </c>
      <c r="Q213" s="6">
        <v>1.0</v>
      </c>
      <c r="R213" s="6">
        <v>1.0</v>
      </c>
      <c r="S213" s="6">
        <v>0.0</v>
      </c>
      <c r="T213" s="6"/>
    </row>
    <row r="214" ht="15.75" customHeight="1">
      <c r="A214" s="4" t="s">
        <v>17</v>
      </c>
      <c r="B214" s="4" t="s">
        <v>51</v>
      </c>
      <c r="C214" s="4" t="s">
        <v>1110</v>
      </c>
      <c r="D214" s="4" t="s">
        <v>61</v>
      </c>
      <c r="E214" s="4">
        <v>3.0</v>
      </c>
      <c r="F214" s="4" t="s">
        <v>17</v>
      </c>
      <c r="G214" s="4" t="s">
        <v>1146</v>
      </c>
      <c r="H214" s="4" t="s">
        <v>1147</v>
      </c>
      <c r="I214" s="4" t="s">
        <v>1148</v>
      </c>
      <c r="J214" s="4" t="s">
        <v>1149</v>
      </c>
      <c r="K214" s="5" t="str">
        <f>HYPERLINK("https://website.cs.vt.edu/people/faculty/courtesy-appointment-faculty/ruoxi-jia.html","https://website.cs.vt.edu/people/faculty/courtesy-appointment-faculty/ruoxi-jia.html")</f>
        <v>https://website.cs.vt.edu/people/faculty/courtesy-appointment-faculty/ruoxi-jia.html</v>
      </c>
      <c r="L214" s="4" t="s">
        <v>1150</v>
      </c>
      <c r="M214" s="4">
        <v>0.0</v>
      </c>
      <c r="N214" s="4">
        <v>1.0</v>
      </c>
      <c r="O214" s="4">
        <v>0.0</v>
      </c>
      <c r="P214" s="4">
        <v>0.0</v>
      </c>
      <c r="Q214" s="4">
        <v>0.0</v>
      </c>
      <c r="R214" s="4">
        <v>1.0</v>
      </c>
      <c r="S214" s="4">
        <v>0.0</v>
      </c>
      <c r="T214" s="4"/>
    </row>
    <row r="215" ht="15.75" customHeight="1">
      <c r="A215" s="6" t="s">
        <v>17</v>
      </c>
      <c r="B215" s="6" t="s">
        <v>51</v>
      </c>
      <c r="C215" s="6" t="s">
        <v>1110</v>
      </c>
      <c r="D215" s="6" t="s">
        <v>61</v>
      </c>
      <c r="E215" s="6">
        <v>3.0</v>
      </c>
      <c r="F215" s="6" t="s">
        <v>17</v>
      </c>
      <c r="G215" s="6" t="s">
        <v>1151</v>
      </c>
      <c r="H215" s="6" t="s">
        <v>1152</v>
      </c>
      <c r="I215" s="6" t="s">
        <v>1153</v>
      </c>
      <c r="J215" s="6" t="s">
        <v>1154</v>
      </c>
      <c r="K215" s="7" t="str">
        <f>HYPERLINK("https://website.cs.vt.edu/people/faculty/courtesy-appointment-faculty/scott-f-midkiff.html","https://website.cs.vt.edu/people/faculty/courtesy-appointment-faculty/scott-f-midkiff.html")</f>
        <v>https://website.cs.vt.edu/people/faculty/courtesy-appointment-faculty/scott-f-midkiff.html</v>
      </c>
      <c r="L215" s="6" t="s">
        <v>1155</v>
      </c>
      <c r="M215" s="6">
        <v>0.0</v>
      </c>
      <c r="N215" s="6">
        <v>1.0</v>
      </c>
      <c r="O215" s="6">
        <v>0.0</v>
      </c>
      <c r="P215" s="6">
        <v>0.0</v>
      </c>
      <c r="Q215" s="6">
        <v>0.0</v>
      </c>
      <c r="R215" s="6">
        <v>1.0</v>
      </c>
      <c r="S215" s="6">
        <v>0.0</v>
      </c>
      <c r="T215" s="6"/>
    </row>
    <row r="216" ht="15.75" customHeight="1">
      <c r="A216" s="4" t="s">
        <v>17</v>
      </c>
      <c r="B216" s="4" t="s">
        <v>51</v>
      </c>
      <c r="C216" s="4" t="s">
        <v>1110</v>
      </c>
      <c r="D216" s="4" t="s">
        <v>61</v>
      </c>
      <c r="E216" s="4">
        <v>3.0</v>
      </c>
      <c r="F216" s="4" t="s">
        <v>17</v>
      </c>
      <c r="G216" s="4" t="s">
        <v>1156</v>
      </c>
      <c r="H216" s="4" t="s">
        <v>1157</v>
      </c>
      <c r="I216" s="4" t="s">
        <v>1158</v>
      </c>
      <c r="J216" s="4" t="s">
        <v>1159</v>
      </c>
      <c r="K216" s="5" t="str">
        <f>HYPERLINK("https://website.cs.vt.edu/people/faculty/courtesy-appointment-faculty/simon-stepputtis.html","https://website.cs.vt.edu/people/faculty/courtesy-appointment-faculty/simon-stepputtis.html")</f>
        <v>https://website.cs.vt.edu/people/faculty/courtesy-appointment-faculty/simon-stepputtis.html</v>
      </c>
      <c r="L216" s="4" t="s">
        <v>1160</v>
      </c>
      <c r="M216" s="4">
        <v>0.0</v>
      </c>
      <c r="N216" s="4">
        <v>1.0</v>
      </c>
      <c r="O216" s="4">
        <v>0.0</v>
      </c>
      <c r="P216" s="4">
        <v>0.0</v>
      </c>
      <c r="Q216" s="4">
        <v>0.0</v>
      </c>
      <c r="R216" s="4">
        <v>2.0</v>
      </c>
      <c r="S216" s="4">
        <v>0.0</v>
      </c>
      <c r="T216" s="4"/>
    </row>
    <row r="217" ht="15.75" customHeight="1">
      <c r="A217" s="6" t="s">
        <v>17</v>
      </c>
      <c r="B217" s="6" t="s">
        <v>51</v>
      </c>
      <c r="C217" s="6" t="s">
        <v>1110</v>
      </c>
      <c r="D217" s="6" t="s">
        <v>61</v>
      </c>
      <c r="E217" s="6">
        <v>3.0</v>
      </c>
      <c r="F217" s="6" t="s">
        <v>17</v>
      </c>
      <c r="G217" s="6" t="s">
        <v>1161</v>
      </c>
      <c r="H217" s="6" t="s">
        <v>1162</v>
      </c>
      <c r="I217" s="6" t="s">
        <v>1163</v>
      </c>
      <c r="J217" s="6" t="s">
        <v>1164</v>
      </c>
      <c r="K217" s="7" t="str">
        <f>HYPERLINK("https://website.cs.vt.edu/people/faculty/courtesy-appointment-faculty/song-li.html","https://website.cs.vt.edu/people/faculty/courtesy-appointment-faculty/song-li.html")</f>
        <v>https://website.cs.vt.edu/people/faculty/courtesy-appointment-faculty/song-li.html</v>
      </c>
      <c r="L217" s="6" t="s">
        <v>1165</v>
      </c>
      <c r="M217" s="6">
        <v>0.0</v>
      </c>
      <c r="N217" s="6">
        <v>1.0</v>
      </c>
      <c r="O217" s="6">
        <v>0.0</v>
      </c>
      <c r="P217" s="6">
        <v>0.0</v>
      </c>
      <c r="Q217" s="6">
        <v>0.0</v>
      </c>
      <c r="R217" s="6">
        <v>1.0</v>
      </c>
      <c r="S217" s="6">
        <v>0.0</v>
      </c>
      <c r="T217" s="6"/>
    </row>
    <row r="218" ht="15.75" customHeight="1">
      <c r="A218" s="4" t="s">
        <v>17</v>
      </c>
      <c r="B218" s="4" t="s">
        <v>51</v>
      </c>
      <c r="C218" s="4" t="s">
        <v>1110</v>
      </c>
      <c r="D218" s="4" t="s">
        <v>61</v>
      </c>
      <c r="E218" s="4">
        <v>3.0</v>
      </c>
      <c r="F218" s="4" t="s">
        <v>17</v>
      </c>
      <c r="G218" s="4" t="s">
        <v>1166</v>
      </c>
      <c r="H218" s="4" t="s">
        <v>1167</v>
      </c>
      <c r="I218" s="4" t="s">
        <v>1168</v>
      </c>
      <c r="J218" s="4" t="s">
        <v>1169</v>
      </c>
      <c r="K218" s="5" t="str">
        <f>HYPERLINK("https://website.cs.vt.edu/people/faculty/courtesy-appointment-faculty/thomas-hou.html","https://website.cs.vt.edu/people/faculty/courtesy-appointment-faculty/thomas-hou.html")</f>
        <v>https://website.cs.vt.edu/people/faculty/courtesy-appointment-faculty/thomas-hou.html</v>
      </c>
      <c r="L218" s="4" t="s">
        <v>1170</v>
      </c>
      <c r="M218" s="4">
        <v>0.0</v>
      </c>
      <c r="N218" s="4">
        <v>1.0</v>
      </c>
      <c r="O218" s="4">
        <v>0.0</v>
      </c>
      <c r="P218" s="4">
        <v>0.0</v>
      </c>
      <c r="Q218" s="4">
        <v>0.0</v>
      </c>
      <c r="R218" s="4">
        <v>1.0</v>
      </c>
      <c r="S218" s="4">
        <v>0.0</v>
      </c>
      <c r="T218" s="4"/>
    </row>
    <row r="219" ht="15.75" customHeight="1">
      <c r="A219" s="6" t="s">
        <v>17</v>
      </c>
      <c r="B219" s="6" t="s">
        <v>51</v>
      </c>
      <c r="C219" s="6" t="s">
        <v>1110</v>
      </c>
      <c r="D219" s="6" t="s">
        <v>61</v>
      </c>
      <c r="E219" s="6">
        <v>3.0</v>
      </c>
      <c r="F219" s="6" t="s">
        <v>17</v>
      </c>
      <c r="G219" s="6" t="s">
        <v>1171</v>
      </c>
      <c r="H219" s="6" t="s">
        <v>1172</v>
      </c>
      <c r="I219" s="6" t="s">
        <v>1173</v>
      </c>
      <c r="J219" s="6" t="s">
        <v>1174</v>
      </c>
      <c r="K219" s="7" t="str">
        <f>HYPERLINK("https://website.cs.vt.edu/people/faculty/courtesy-appointment-faculty/thomas-l-martin.html","https://website.cs.vt.edu/people/faculty/courtesy-appointment-faculty/thomas-l-martin.html")</f>
        <v>https://website.cs.vt.edu/people/faculty/courtesy-appointment-faculty/thomas-l-martin.html</v>
      </c>
      <c r="L219" s="6" t="s">
        <v>1175</v>
      </c>
      <c r="M219" s="6">
        <v>0.0</v>
      </c>
      <c r="N219" s="6">
        <v>1.0</v>
      </c>
      <c r="O219" s="6">
        <v>0.0</v>
      </c>
      <c r="P219" s="6">
        <v>0.0</v>
      </c>
      <c r="Q219" s="6">
        <v>0.0</v>
      </c>
      <c r="R219" s="6">
        <v>1.0</v>
      </c>
      <c r="S219" s="6">
        <v>0.0</v>
      </c>
      <c r="T219" s="6"/>
    </row>
    <row r="220" ht="15.75" customHeight="1">
      <c r="A220" s="4" t="s">
        <v>17</v>
      </c>
      <c r="B220" s="4" t="s">
        <v>51</v>
      </c>
      <c r="C220" s="4" t="s">
        <v>1110</v>
      </c>
      <c r="D220" s="4" t="s">
        <v>61</v>
      </c>
      <c r="E220" s="4">
        <v>3.0</v>
      </c>
      <c r="F220" s="4" t="s">
        <v>17</v>
      </c>
      <c r="G220" s="4" t="s">
        <v>1176</v>
      </c>
      <c r="H220" s="4" t="s">
        <v>1177</v>
      </c>
      <c r="I220" s="4" t="s">
        <v>1178</v>
      </c>
      <c r="J220" s="4" t="s">
        <v>1179</v>
      </c>
      <c r="K220" s="5" t="str">
        <f>HYPERLINK("https://website.cs.vt.edu/people/faculty/courtesy-appointment-faculty/walid-saad.html","https://website.cs.vt.edu/people/faculty/courtesy-appointment-faculty/walid-saad.html")</f>
        <v>https://website.cs.vt.edu/people/faculty/courtesy-appointment-faculty/walid-saad.html</v>
      </c>
      <c r="L220" s="4" t="s">
        <v>1180</v>
      </c>
      <c r="M220" s="4">
        <v>0.0</v>
      </c>
      <c r="N220" s="4">
        <v>1.0</v>
      </c>
      <c r="O220" s="4">
        <v>0.0</v>
      </c>
      <c r="P220" s="4">
        <v>0.0</v>
      </c>
      <c r="Q220" s="4">
        <v>0.0</v>
      </c>
      <c r="R220" s="4">
        <v>1.0</v>
      </c>
      <c r="S220" s="4">
        <v>0.0</v>
      </c>
      <c r="T220" s="4"/>
    </row>
    <row r="221" ht="15.75" customHeight="1">
      <c r="A221" s="6" t="s">
        <v>16</v>
      </c>
      <c r="B221" s="6" t="s">
        <v>37</v>
      </c>
      <c r="C221" s="6" t="s">
        <v>16</v>
      </c>
      <c r="D221" s="6" t="s">
        <v>43</v>
      </c>
      <c r="E221" s="6">
        <v>1.0</v>
      </c>
      <c r="F221" s="6" t="s">
        <v>90</v>
      </c>
      <c r="G221" s="6" t="s">
        <v>1181</v>
      </c>
      <c r="H221" s="6" t="s">
        <v>1182</v>
      </c>
      <c r="I221" s="6" t="s">
        <v>1183</v>
      </c>
      <c r="J221" s="6" t="s">
        <v>1184</v>
      </c>
      <c r="K221" s="7" t="str">
        <f>HYPERLINK("https://website.cs.vt.edu/research/centers-and-institutes.html","https://website.cs.vt.edu/research/centers-and-institutes.html")</f>
        <v>https://website.cs.vt.edu/research/centers-and-institutes.html</v>
      </c>
      <c r="L221" s="6" t="s">
        <v>1185</v>
      </c>
      <c r="M221" s="6">
        <v>0.0</v>
      </c>
      <c r="N221" s="6">
        <v>1.0</v>
      </c>
      <c r="O221" s="6">
        <v>0.0</v>
      </c>
      <c r="P221" s="6">
        <v>0.0</v>
      </c>
      <c r="Q221" s="6">
        <v>0.0</v>
      </c>
      <c r="R221" s="6">
        <v>1.0</v>
      </c>
      <c r="S221" s="6">
        <v>0.0</v>
      </c>
      <c r="T221" s="6"/>
    </row>
    <row r="222" ht="15.75" customHeight="1">
      <c r="A222" s="4" t="s">
        <v>16</v>
      </c>
      <c r="B222" s="4" t="s">
        <v>37</v>
      </c>
      <c r="C222" s="4" t="s">
        <v>16</v>
      </c>
      <c r="D222" s="4" t="s">
        <v>43</v>
      </c>
      <c r="E222" s="4">
        <v>1.0</v>
      </c>
      <c r="F222" s="4" t="s">
        <v>90</v>
      </c>
      <c r="G222" s="4" t="s">
        <v>1186</v>
      </c>
      <c r="H222" s="4" t="s">
        <v>1187</v>
      </c>
      <c r="I222" s="4" t="s">
        <v>1188</v>
      </c>
      <c r="J222" s="4" t="s">
        <v>1189</v>
      </c>
      <c r="K222" s="5" t="str">
        <f>HYPERLINK("https://website.cs.vt.edu/research/grantline.html","https://website.cs.vt.edu/research/grantline.html")</f>
        <v>https://website.cs.vt.edu/research/grantline.html</v>
      </c>
      <c r="L222" s="4" t="s">
        <v>1190</v>
      </c>
      <c r="M222" s="4">
        <v>1.0</v>
      </c>
      <c r="N222" s="4">
        <v>1.0</v>
      </c>
      <c r="O222" s="4">
        <v>1.0</v>
      </c>
      <c r="P222" s="4">
        <v>0.0</v>
      </c>
      <c r="Q222" s="4">
        <v>1.0</v>
      </c>
      <c r="R222" s="4">
        <v>1.0</v>
      </c>
      <c r="S222" s="4">
        <v>0.0</v>
      </c>
      <c r="T222" s="4"/>
    </row>
    <row r="223" ht="15.75" customHeight="1">
      <c r="A223" s="6" t="s">
        <v>16</v>
      </c>
      <c r="B223" s="6" t="s">
        <v>37</v>
      </c>
      <c r="C223" s="6" t="s">
        <v>16</v>
      </c>
      <c r="D223" s="6" t="s">
        <v>43</v>
      </c>
      <c r="E223" s="6">
        <v>1.0</v>
      </c>
      <c r="F223" s="6" t="s">
        <v>90</v>
      </c>
      <c r="G223" s="6" t="s">
        <v>1191</v>
      </c>
      <c r="H223" s="6" t="s">
        <v>1192</v>
      </c>
      <c r="I223" s="6" t="s">
        <v>1193</v>
      </c>
      <c r="J223" s="6" t="s">
        <v>1194</v>
      </c>
      <c r="K223" s="7" t="str">
        <f>HYPERLINK("https://website.cs.vt.edu/research/research-areas.html","https://website.cs.vt.edu/research/research-areas.html")</f>
        <v>https://website.cs.vt.edu/research/research-areas.html</v>
      </c>
      <c r="L223" s="6" t="s">
        <v>1195</v>
      </c>
      <c r="M223" s="6">
        <v>0.0</v>
      </c>
      <c r="N223" s="6">
        <v>1.0</v>
      </c>
      <c r="O223" s="6">
        <v>0.0</v>
      </c>
      <c r="P223" s="6">
        <v>1.0</v>
      </c>
      <c r="Q223" s="6">
        <v>1.0</v>
      </c>
      <c r="R223" s="6">
        <v>1.0</v>
      </c>
      <c r="S223" s="6">
        <v>0.0</v>
      </c>
      <c r="T223" s="6"/>
    </row>
    <row r="224" ht="15.75" customHeight="1">
      <c r="A224" s="4" t="s">
        <v>16</v>
      </c>
      <c r="B224" s="4" t="s">
        <v>37</v>
      </c>
      <c r="C224" s="4" t="s">
        <v>16</v>
      </c>
      <c r="D224" s="4" t="s">
        <v>43</v>
      </c>
      <c r="E224" s="4">
        <v>1.0</v>
      </c>
      <c r="F224" s="4" t="s">
        <v>85</v>
      </c>
      <c r="G224" s="4" t="s">
        <v>1196</v>
      </c>
      <c r="H224" s="4" t="s">
        <v>1197</v>
      </c>
      <c r="I224" s="4" t="s">
        <v>1198</v>
      </c>
      <c r="J224" s="4" t="s">
        <v>1199</v>
      </c>
      <c r="K224" s="5" t="str">
        <f>HYPERLINK("https://website.cs.vt.edu/research.html","https://website.cs.vt.edu/research.html")</f>
        <v>https://website.cs.vt.edu/research.html</v>
      </c>
      <c r="L224" s="4" t="s">
        <v>1200</v>
      </c>
      <c r="M224" s="4">
        <v>0.0</v>
      </c>
      <c r="N224" s="4">
        <v>1.0</v>
      </c>
      <c r="O224" s="4">
        <v>1.0</v>
      </c>
      <c r="P224" s="4">
        <v>0.0</v>
      </c>
      <c r="Q224" s="4">
        <v>1.0</v>
      </c>
      <c r="R224" s="4">
        <v>1.0</v>
      </c>
      <c r="S224" s="4">
        <v>0.0</v>
      </c>
      <c r="T224" s="4"/>
    </row>
    <row r="225" ht="15.75" customHeight="1">
      <c r="A225" s="6" t="s">
        <v>16</v>
      </c>
      <c r="B225" s="6" t="s">
        <v>37</v>
      </c>
      <c r="C225" s="6" t="s">
        <v>16</v>
      </c>
      <c r="D225" s="6" t="s">
        <v>43</v>
      </c>
      <c r="E225" s="6">
        <v>1.0</v>
      </c>
      <c r="F225" s="6" t="s">
        <v>1201</v>
      </c>
      <c r="G225" s="6" t="s">
        <v>1202</v>
      </c>
      <c r="H225" s="6" t="s">
        <v>1203</v>
      </c>
      <c r="I225" s="6" t="s">
        <v>1204</v>
      </c>
      <c r="J225" s="6" t="s">
        <v>1205</v>
      </c>
      <c r="K225" s="7" t="str">
        <f>HYPERLINK("https://website.cs.vt.edu/research/Seminars.html","https://website.cs.vt.edu/research/Seminars.html")</f>
        <v>https://website.cs.vt.edu/research/Seminars.html</v>
      </c>
      <c r="L225" s="6" t="s">
        <v>1206</v>
      </c>
      <c r="M225" s="6">
        <v>0.0</v>
      </c>
      <c r="N225" s="6">
        <v>1.0</v>
      </c>
      <c r="O225" s="6">
        <v>137.0</v>
      </c>
      <c r="P225" s="6">
        <v>0.0</v>
      </c>
      <c r="Q225" s="6">
        <v>1.0</v>
      </c>
      <c r="R225" s="6">
        <v>2.0</v>
      </c>
      <c r="S225" s="6">
        <v>0.0</v>
      </c>
      <c r="T225" s="6"/>
    </row>
    <row r="226" ht="15.75" customHeight="1">
      <c r="A226" s="4" t="s">
        <v>16</v>
      </c>
      <c r="B226" s="4" t="s">
        <v>43</v>
      </c>
      <c r="C226" s="4" t="s">
        <v>1207</v>
      </c>
      <c r="D226" s="4" t="s">
        <v>52</v>
      </c>
      <c r="E226" s="4">
        <v>2.0</v>
      </c>
      <c r="F226" s="4" t="s">
        <v>90</v>
      </c>
      <c r="G226" s="4" t="s">
        <v>1208</v>
      </c>
      <c r="H226" s="4" t="s">
        <v>1209</v>
      </c>
      <c r="I226" s="4" t="s">
        <v>1210</v>
      </c>
      <c r="J226" s="4" t="s">
        <v>1211</v>
      </c>
      <c r="K226" s="5" t="str">
        <f>HYPERLINK("https://website.cs.vt.edu/research/grantline/compass-grant.html","https://website.cs.vt.edu/research/grantline/compass-grant.html")</f>
        <v>https://website.cs.vt.edu/research/grantline/compass-grant.html</v>
      </c>
      <c r="L226" s="4" t="s">
        <v>1212</v>
      </c>
      <c r="M226" s="4">
        <v>1.0</v>
      </c>
      <c r="N226" s="4">
        <v>0.0</v>
      </c>
      <c r="O226" s="4">
        <v>0.0</v>
      </c>
      <c r="P226" s="4">
        <v>0.0</v>
      </c>
      <c r="Q226" s="4">
        <v>2.0</v>
      </c>
      <c r="R226" s="4">
        <v>1.0</v>
      </c>
      <c r="S226" s="4">
        <v>0.0</v>
      </c>
      <c r="T226" s="4"/>
    </row>
    <row r="227" ht="15.75" customHeight="1">
      <c r="A227" s="6" t="s">
        <v>16</v>
      </c>
      <c r="B227" s="6" t="s">
        <v>43</v>
      </c>
      <c r="C227" s="6" t="s">
        <v>1207</v>
      </c>
      <c r="D227" s="6" t="s">
        <v>52</v>
      </c>
      <c r="E227" s="6">
        <v>2.0</v>
      </c>
      <c r="F227" s="6" t="s">
        <v>90</v>
      </c>
      <c r="G227" s="6" t="s">
        <v>1213</v>
      </c>
      <c r="H227" s="6" t="s">
        <v>1214</v>
      </c>
      <c r="I227" s="6" t="s">
        <v>1215</v>
      </c>
      <c r="J227" s="6" t="s">
        <v>1216</v>
      </c>
      <c r="K227" s="7" t="str">
        <f>HYPERLINK("https://website.cs.vt.edu/research/grantline/david-john-gaze-data.html","https://website.cs.vt.edu/research/grantline/david-john-gaze-data.html")</f>
        <v>https://website.cs.vt.edu/research/grantline/david-john-gaze-data.html</v>
      </c>
      <c r="L227" s="6" t="s">
        <v>1217</v>
      </c>
      <c r="M227" s="6">
        <v>1.0</v>
      </c>
      <c r="N227" s="6">
        <v>0.0</v>
      </c>
      <c r="O227" s="6">
        <v>0.0</v>
      </c>
      <c r="P227" s="6">
        <v>0.0</v>
      </c>
      <c r="Q227" s="6">
        <v>2.0</v>
      </c>
      <c r="R227" s="6">
        <v>1.0</v>
      </c>
      <c r="S227" s="6">
        <v>0.0</v>
      </c>
      <c r="T227" s="6"/>
    </row>
    <row r="228" ht="15.75" customHeight="1">
      <c r="A228" s="4" t="s">
        <v>16</v>
      </c>
      <c r="B228" s="4" t="s">
        <v>43</v>
      </c>
      <c r="C228" s="4" t="s">
        <v>1207</v>
      </c>
      <c r="D228" s="4" t="s">
        <v>52</v>
      </c>
      <c r="E228" s="4">
        <v>2.0</v>
      </c>
      <c r="F228" s="4" t="s">
        <v>90</v>
      </c>
      <c r="G228" s="4" t="s">
        <v>1218</v>
      </c>
      <c r="H228" s="4" t="s">
        <v>1219</v>
      </c>
      <c r="I228" s="4" t="s">
        <v>1220</v>
      </c>
      <c r="J228" s="4" t="s">
        <v>1221</v>
      </c>
      <c r="K228" s="5" t="str">
        <f>HYPERLINK("https://website.cs.vt.edu/research/grantline/edmison-equitable-grading.html","https://website.cs.vt.edu/research/grantline/edmison-equitable-grading.html")</f>
        <v>https://website.cs.vt.edu/research/grantline/edmison-equitable-grading.html</v>
      </c>
      <c r="L228" s="4" t="s">
        <v>1222</v>
      </c>
      <c r="M228" s="4">
        <v>1.0</v>
      </c>
      <c r="N228" s="4">
        <v>0.0</v>
      </c>
      <c r="O228" s="4">
        <v>0.0</v>
      </c>
      <c r="P228" s="4">
        <v>0.0</v>
      </c>
      <c r="Q228" s="4">
        <v>2.0</v>
      </c>
      <c r="R228" s="4">
        <v>1.0</v>
      </c>
      <c r="S228" s="4">
        <v>0.0</v>
      </c>
      <c r="T228" s="4"/>
    </row>
    <row r="229" ht="15.75" customHeight="1">
      <c r="A229" s="6" t="s">
        <v>16</v>
      </c>
      <c r="B229" s="6" t="s">
        <v>43</v>
      </c>
      <c r="C229" s="6" t="s">
        <v>1207</v>
      </c>
      <c r="D229" s="6" t="s">
        <v>52</v>
      </c>
      <c r="E229" s="6">
        <v>2.0</v>
      </c>
      <c r="F229" s="6" t="s">
        <v>90</v>
      </c>
      <c r="G229" s="6" t="s">
        <v>1223</v>
      </c>
      <c r="H229" s="6" t="s">
        <v>1224</v>
      </c>
      <c r="I229" s="6" t="s">
        <v>1225</v>
      </c>
      <c r="J229" s="6" t="s">
        <v>1226</v>
      </c>
      <c r="K229" s="7" t="str">
        <f>HYPERLINK("https://website.cs.vt.edu/research/grantline/kantarcioglu-blockchain-open-data.html","https://website.cs.vt.edu/research/grantline/kantarcioglu-blockchain-open-data.html")</f>
        <v>https://website.cs.vt.edu/research/grantline/kantarcioglu-blockchain-open-data.html</v>
      </c>
      <c r="L229" s="6" t="s">
        <v>1227</v>
      </c>
      <c r="M229" s="6">
        <v>1.0</v>
      </c>
      <c r="N229" s="6">
        <v>0.0</v>
      </c>
      <c r="O229" s="6">
        <v>0.0</v>
      </c>
      <c r="P229" s="6">
        <v>0.0</v>
      </c>
      <c r="Q229" s="6">
        <v>2.0</v>
      </c>
      <c r="R229" s="6">
        <v>1.0</v>
      </c>
      <c r="S229" s="6">
        <v>0.0</v>
      </c>
      <c r="T229" s="6"/>
    </row>
    <row r="230" ht="15.75" customHeight="1">
      <c r="A230" s="4" t="s">
        <v>16</v>
      </c>
      <c r="B230" s="4" t="s">
        <v>43</v>
      </c>
      <c r="C230" s="4" t="s">
        <v>1207</v>
      </c>
      <c r="D230" s="4" t="s">
        <v>52</v>
      </c>
      <c r="E230" s="4">
        <v>2.0</v>
      </c>
      <c r="F230" s="4" t="s">
        <v>90</v>
      </c>
      <c r="G230" s="4" t="s">
        <v>1228</v>
      </c>
      <c r="H230" s="4" t="s">
        <v>1229</v>
      </c>
      <c r="I230" s="4" t="s">
        <v>1230</v>
      </c>
      <c r="J230" s="4" t="s">
        <v>1231</v>
      </c>
      <c r="K230" s="5" t="str">
        <f>HYPERLINK("https://website.cs.vt.edu/research/grantline/sandu-dynamic-simulations-powergrid.html","https://website.cs.vt.edu/research/grantline/sandu-dynamic-simulations-powergrid.html")</f>
        <v>https://website.cs.vt.edu/research/grantline/sandu-dynamic-simulations-powergrid.html</v>
      </c>
      <c r="L230" s="4" t="s">
        <v>1232</v>
      </c>
      <c r="M230" s="4">
        <v>1.0</v>
      </c>
      <c r="N230" s="4">
        <v>0.0</v>
      </c>
      <c r="O230" s="4">
        <v>0.0</v>
      </c>
      <c r="P230" s="4">
        <v>0.0</v>
      </c>
      <c r="Q230" s="4">
        <v>2.0</v>
      </c>
      <c r="R230" s="4">
        <v>1.0</v>
      </c>
      <c r="S230" s="4">
        <v>0.0</v>
      </c>
      <c r="T230" s="4"/>
    </row>
    <row r="231" ht="15.75" customHeight="1">
      <c r="A231" s="6" t="s">
        <v>16</v>
      </c>
      <c r="B231" s="6" t="s">
        <v>43</v>
      </c>
      <c r="C231" s="6" t="s">
        <v>1233</v>
      </c>
      <c r="D231" s="6" t="s">
        <v>53</v>
      </c>
      <c r="E231" s="6">
        <v>2.0</v>
      </c>
      <c r="F231" s="6" t="s">
        <v>90</v>
      </c>
      <c r="G231" s="6" t="s">
        <v>1234</v>
      </c>
      <c r="H231" s="6" t="s">
        <v>1235</v>
      </c>
      <c r="I231" s="6" t="s">
        <v>1236</v>
      </c>
      <c r="J231" s="6" t="s">
        <v>1237</v>
      </c>
      <c r="K231" s="7" t="str">
        <f>HYPERLINK("https://website.cs.vt.edu/research/research-areas/computational-biology-and-bioinformatics.html","https://website.cs.vt.edu/research/research-areas/computational-biology-and-bioinformatics.html")</f>
        <v>https://website.cs.vt.edu/research/research-areas/computational-biology-and-bioinformatics.html</v>
      </c>
      <c r="L231" s="6" t="s">
        <v>1238</v>
      </c>
      <c r="M231" s="6">
        <v>1.0</v>
      </c>
      <c r="N231" s="6">
        <v>1.0</v>
      </c>
      <c r="O231" s="6">
        <v>0.0</v>
      </c>
      <c r="P231" s="6">
        <v>0.0</v>
      </c>
      <c r="Q231" s="6">
        <v>2.0</v>
      </c>
      <c r="R231" s="6">
        <v>1.0</v>
      </c>
      <c r="S231" s="6">
        <v>0.0</v>
      </c>
      <c r="T231" s="6"/>
    </row>
    <row r="232" ht="15.75" customHeight="1">
      <c r="A232" s="4" t="s">
        <v>16</v>
      </c>
      <c r="B232" s="4" t="s">
        <v>43</v>
      </c>
      <c r="C232" s="4" t="s">
        <v>1233</v>
      </c>
      <c r="D232" s="4" t="s">
        <v>53</v>
      </c>
      <c r="E232" s="4">
        <v>2.0</v>
      </c>
      <c r="F232" s="4" t="s">
        <v>90</v>
      </c>
      <c r="G232" s="4" t="s">
        <v>1239</v>
      </c>
      <c r="H232" s="4" t="s">
        <v>1240</v>
      </c>
      <c r="I232" s="4" t="s">
        <v>1241</v>
      </c>
      <c r="J232" s="4" t="s">
        <v>1242</v>
      </c>
      <c r="K232" s="5" t="str">
        <f>HYPERLINK("https://website.cs.vt.edu/research/research-areas/data-analytics-machine-learning-natural-language-processing-and-vision.html","https://website.cs.vt.edu/research/research-areas/data-analytics-machine-learning-natural-language-processing-and-vision.html")</f>
        <v>https://website.cs.vt.edu/research/research-areas/data-analytics-machine-learning-natural-language-processing-and-vision.html</v>
      </c>
      <c r="L232" s="4" t="s">
        <v>1243</v>
      </c>
      <c r="M232" s="4">
        <v>1.0</v>
      </c>
      <c r="N232" s="4">
        <v>1.0</v>
      </c>
      <c r="O232" s="4">
        <v>0.0</v>
      </c>
      <c r="P232" s="4">
        <v>1.0</v>
      </c>
      <c r="Q232" s="4">
        <v>2.0</v>
      </c>
      <c r="R232" s="4">
        <v>1.0</v>
      </c>
      <c r="S232" s="4">
        <v>0.0</v>
      </c>
      <c r="T232" s="4"/>
    </row>
    <row r="233" ht="15.75" customHeight="1">
      <c r="A233" s="6" t="s">
        <v>16</v>
      </c>
      <c r="B233" s="6" t="s">
        <v>43</v>
      </c>
      <c r="C233" s="6" t="s">
        <v>1233</v>
      </c>
      <c r="D233" s="6" t="s">
        <v>53</v>
      </c>
      <c r="E233" s="6">
        <v>2.0</v>
      </c>
      <c r="F233" s="6" t="s">
        <v>90</v>
      </c>
      <c r="G233" s="6" t="s">
        <v>1244</v>
      </c>
      <c r="H233" s="6" t="s">
        <v>1245</v>
      </c>
      <c r="I233" s="6" t="s">
        <v>1246</v>
      </c>
      <c r="J233" s="6" t="s">
        <v>1247</v>
      </c>
      <c r="K233" s="7" t="str">
        <f>HYPERLINK("https://website.cs.vt.edu/research/research-areas/digital-education.html","https://website.cs.vt.edu/research/research-areas/digital-education.html")</f>
        <v>https://website.cs.vt.edu/research/research-areas/digital-education.html</v>
      </c>
      <c r="L233" s="6" t="s">
        <v>1248</v>
      </c>
      <c r="M233" s="6">
        <v>1.0</v>
      </c>
      <c r="N233" s="6">
        <v>1.0</v>
      </c>
      <c r="O233" s="6">
        <v>0.0</v>
      </c>
      <c r="P233" s="6">
        <v>0.0</v>
      </c>
      <c r="Q233" s="6">
        <v>1.0</v>
      </c>
      <c r="R233" s="6">
        <v>1.0</v>
      </c>
      <c r="S233" s="6">
        <v>0.0</v>
      </c>
      <c r="T233" s="6"/>
    </row>
    <row r="234" ht="15.75" customHeight="1">
      <c r="A234" s="4" t="s">
        <v>16</v>
      </c>
      <c r="B234" s="4" t="s">
        <v>43</v>
      </c>
      <c r="C234" s="4" t="s">
        <v>1233</v>
      </c>
      <c r="D234" s="4" t="s">
        <v>53</v>
      </c>
      <c r="E234" s="4">
        <v>2.0</v>
      </c>
      <c r="F234" s="4" t="s">
        <v>90</v>
      </c>
      <c r="G234" s="4" t="s">
        <v>1249</v>
      </c>
      <c r="H234" s="4" t="s">
        <v>1250</v>
      </c>
      <c r="I234" s="4" t="s">
        <v>1251</v>
      </c>
      <c r="J234" s="4" t="s">
        <v>1252</v>
      </c>
      <c r="K234" s="5" t="str">
        <f>HYPERLINK("https://website.cs.vt.edu/research/research-areas/hpc-and-computational-science.html","https://website.cs.vt.edu/research/research-areas/hpc-and-computational-science.html")</f>
        <v>https://website.cs.vt.edu/research/research-areas/hpc-and-computational-science.html</v>
      </c>
      <c r="L234" s="4" t="s">
        <v>1253</v>
      </c>
      <c r="M234" s="4">
        <v>1.0</v>
      </c>
      <c r="N234" s="4">
        <v>1.0</v>
      </c>
      <c r="O234" s="4">
        <v>0.0</v>
      </c>
      <c r="P234" s="4">
        <v>0.0</v>
      </c>
      <c r="Q234" s="4">
        <v>2.0</v>
      </c>
      <c r="R234" s="4">
        <v>1.0</v>
      </c>
      <c r="S234" s="4">
        <v>0.0</v>
      </c>
      <c r="T234" s="4"/>
    </row>
    <row r="235" ht="15.75" customHeight="1">
      <c r="A235" s="6" t="s">
        <v>16</v>
      </c>
      <c r="B235" s="6" t="s">
        <v>43</v>
      </c>
      <c r="C235" s="6" t="s">
        <v>1233</v>
      </c>
      <c r="D235" s="6" t="s">
        <v>53</v>
      </c>
      <c r="E235" s="6">
        <v>2.0</v>
      </c>
      <c r="F235" s="6" t="s">
        <v>90</v>
      </c>
      <c r="G235" s="6" t="s">
        <v>1254</v>
      </c>
      <c r="H235" s="6" t="s">
        <v>1255</v>
      </c>
      <c r="I235" s="6" t="s">
        <v>1256</v>
      </c>
      <c r="J235" s="6" t="s">
        <v>1257</v>
      </c>
      <c r="K235" s="7" t="str">
        <f>HYPERLINK("https://website.cs.vt.edu/research/research-areas/human-computer-interaction.html","https://website.cs.vt.edu/research/research-areas/human-computer-interaction.html")</f>
        <v>https://website.cs.vt.edu/research/research-areas/human-computer-interaction.html</v>
      </c>
      <c r="L235" s="6" t="s">
        <v>1258</v>
      </c>
      <c r="M235" s="6">
        <v>1.0</v>
      </c>
      <c r="N235" s="6">
        <v>1.0</v>
      </c>
      <c r="O235" s="6">
        <v>0.0</v>
      </c>
      <c r="P235" s="6">
        <v>0.0</v>
      </c>
      <c r="Q235" s="6">
        <v>2.0</v>
      </c>
      <c r="R235" s="6">
        <v>1.0</v>
      </c>
      <c r="S235" s="6">
        <v>0.0</v>
      </c>
      <c r="T235" s="6"/>
    </row>
    <row r="236" ht="15.75" customHeight="1">
      <c r="A236" s="4" t="s">
        <v>16</v>
      </c>
      <c r="B236" s="4" t="s">
        <v>43</v>
      </c>
      <c r="C236" s="4" t="s">
        <v>1233</v>
      </c>
      <c r="D236" s="4" t="s">
        <v>53</v>
      </c>
      <c r="E236" s="4">
        <v>2.0</v>
      </c>
      <c r="F236" s="4" t="s">
        <v>90</v>
      </c>
      <c r="G236" s="4" t="s">
        <v>1259</v>
      </c>
      <c r="H236" s="4" t="s">
        <v>1260</v>
      </c>
      <c r="I236" s="4" t="s">
        <v>1261</v>
      </c>
      <c r="J236" s="4" t="s">
        <v>1262</v>
      </c>
      <c r="K236" s="5" t="str">
        <f>HYPERLINK("https://website.cs.vt.edu/research/research-areas/quantum-computing.html","https://website.cs.vt.edu/research/research-areas/quantum-computing.html")</f>
        <v>https://website.cs.vt.edu/research/research-areas/quantum-computing.html</v>
      </c>
      <c r="L236" s="4" t="s">
        <v>1263</v>
      </c>
      <c r="M236" s="4">
        <v>1.0</v>
      </c>
      <c r="N236" s="4">
        <v>1.0</v>
      </c>
      <c r="O236" s="4">
        <v>0.0</v>
      </c>
      <c r="P236" s="4">
        <v>0.0</v>
      </c>
      <c r="Q236" s="4">
        <v>1.0</v>
      </c>
      <c r="R236" s="4">
        <v>1.0</v>
      </c>
      <c r="S236" s="4">
        <v>0.0</v>
      </c>
      <c r="T236" s="4"/>
    </row>
    <row r="237" ht="15.75" customHeight="1">
      <c r="A237" s="6" t="s">
        <v>16</v>
      </c>
      <c r="B237" s="6" t="s">
        <v>43</v>
      </c>
      <c r="C237" s="6" t="s">
        <v>1233</v>
      </c>
      <c r="D237" s="6" t="s">
        <v>53</v>
      </c>
      <c r="E237" s="6">
        <v>2.0</v>
      </c>
      <c r="F237" s="6" t="s">
        <v>90</v>
      </c>
      <c r="G237" s="6" t="s">
        <v>1264</v>
      </c>
      <c r="H237" s="6" t="s">
        <v>1265</v>
      </c>
      <c r="I237" s="6" t="s">
        <v>1266</v>
      </c>
      <c r="J237" s="6" t="s">
        <v>1267</v>
      </c>
      <c r="K237" s="7" t="str">
        <f>HYPERLINK("https://website.cs.vt.edu/research/research-areas/security.html","https://website.cs.vt.edu/research/research-areas/security.html")</f>
        <v>https://website.cs.vt.edu/research/research-areas/security.html</v>
      </c>
      <c r="L237" s="6" t="s">
        <v>1268</v>
      </c>
      <c r="M237" s="6">
        <v>1.0</v>
      </c>
      <c r="N237" s="6">
        <v>1.0</v>
      </c>
      <c r="O237" s="6">
        <v>0.0</v>
      </c>
      <c r="P237" s="6">
        <v>0.0</v>
      </c>
      <c r="Q237" s="6">
        <v>1.0</v>
      </c>
      <c r="R237" s="6">
        <v>1.0</v>
      </c>
      <c r="S237" s="6">
        <v>0.0</v>
      </c>
      <c r="T237" s="6"/>
    </row>
    <row r="238" ht="15.75" customHeight="1">
      <c r="A238" s="4" t="s">
        <v>16</v>
      </c>
      <c r="B238" s="4" t="s">
        <v>43</v>
      </c>
      <c r="C238" s="4" t="s">
        <v>1233</v>
      </c>
      <c r="D238" s="4" t="s">
        <v>53</v>
      </c>
      <c r="E238" s="4">
        <v>2.0</v>
      </c>
      <c r="F238" s="4" t="s">
        <v>90</v>
      </c>
      <c r="G238" s="4" t="s">
        <v>1269</v>
      </c>
      <c r="H238" s="4" t="s">
        <v>1270</v>
      </c>
      <c r="I238" s="4" t="s">
        <v>1271</v>
      </c>
      <c r="J238" s="4" t="s">
        <v>1272</v>
      </c>
      <c r="K238" s="5" t="str">
        <f>HYPERLINK("https://website.cs.vt.edu/research/research-areas/software-engineering.html","https://website.cs.vt.edu/research/research-areas/software-engineering.html")</f>
        <v>https://website.cs.vt.edu/research/research-areas/software-engineering.html</v>
      </c>
      <c r="L238" s="4" t="s">
        <v>1273</v>
      </c>
      <c r="M238" s="4">
        <v>1.0</v>
      </c>
      <c r="N238" s="4">
        <v>1.0</v>
      </c>
      <c r="O238" s="4">
        <v>0.0</v>
      </c>
      <c r="P238" s="4">
        <v>0.0</v>
      </c>
      <c r="Q238" s="4">
        <v>1.0</v>
      </c>
      <c r="R238" s="4">
        <v>1.0</v>
      </c>
      <c r="S238" s="4">
        <v>0.0</v>
      </c>
      <c r="T238" s="4"/>
    </row>
    <row r="239" ht="15.75" customHeight="1">
      <c r="A239" s="6" t="s">
        <v>16</v>
      </c>
      <c r="B239" s="6" t="s">
        <v>43</v>
      </c>
      <c r="C239" s="6" t="s">
        <v>1233</v>
      </c>
      <c r="D239" s="6" t="s">
        <v>53</v>
      </c>
      <c r="E239" s="6">
        <v>2.0</v>
      </c>
      <c r="F239" s="6" t="s">
        <v>90</v>
      </c>
      <c r="G239" s="6" t="s">
        <v>1274</v>
      </c>
      <c r="H239" s="6" t="s">
        <v>1275</v>
      </c>
      <c r="I239" s="6" t="s">
        <v>1276</v>
      </c>
      <c r="J239" s="6" t="s">
        <v>1277</v>
      </c>
      <c r="K239" s="7" t="str">
        <f>HYPERLINK("https://website.cs.vt.edu/research/research-areas/systems.html","https://website.cs.vt.edu/research/research-areas/systems.html")</f>
        <v>https://website.cs.vt.edu/research/research-areas/systems.html</v>
      </c>
      <c r="L239" s="6" t="s">
        <v>1278</v>
      </c>
      <c r="M239" s="6">
        <v>1.0</v>
      </c>
      <c r="N239" s="6">
        <v>1.0</v>
      </c>
      <c r="O239" s="6">
        <v>0.0</v>
      </c>
      <c r="P239" s="6">
        <v>0.0</v>
      </c>
      <c r="Q239" s="6">
        <v>1.0</v>
      </c>
      <c r="R239" s="6">
        <v>1.0</v>
      </c>
      <c r="S239" s="6">
        <v>0.0</v>
      </c>
      <c r="T239" s="6"/>
    </row>
    <row r="240" ht="15.75" customHeight="1">
      <c r="A240" s="4" t="s">
        <v>16</v>
      </c>
      <c r="B240" s="4" t="s">
        <v>43</v>
      </c>
      <c r="C240" s="4" t="s">
        <v>1233</v>
      </c>
      <c r="D240" s="4" t="s">
        <v>53</v>
      </c>
      <c r="E240" s="4">
        <v>2.0</v>
      </c>
      <c r="F240" s="4" t="s">
        <v>90</v>
      </c>
      <c r="G240" s="4" t="s">
        <v>1279</v>
      </c>
      <c r="H240" s="4" t="s">
        <v>1280</v>
      </c>
      <c r="I240" s="4" t="s">
        <v>1281</v>
      </c>
      <c r="J240" s="4" t="s">
        <v>1282</v>
      </c>
      <c r="K240" s="5" t="str">
        <f>HYPERLINK("https://website.cs.vt.edu/research/research-areas/theory-and-algorithms.html","https://website.cs.vt.edu/research/research-areas/theory-and-algorithms.html")</f>
        <v>https://website.cs.vt.edu/research/research-areas/theory-and-algorithms.html</v>
      </c>
      <c r="L240" s="4" t="s">
        <v>1283</v>
      </c>
      <c r="M240" s="4">
        <v>1.0</v>
      </c>
      <c r="N240" s="4">
        <v>1.0</v>
      </c>
      <c r="O240" s="4">
        <v>0.0</v>
      </c>
      <c r="P240" s="4">
        <v>0.0</v>
      </c>
      <c r="Q240" s="4">
        <v>1.0</v>
      </c>
      <c r="R240" s="4">
        <v>1.0</v>
      </c>
      <c r="S240" s="4">
        <v>0.0</v>
      </c>
      <c r="T240" s="4"/>
    </row>
    <row r="241" ht="15.75" customHeight="1">
      <c r="A241" s="6" t="s">
        <v>16</v>
      </c>
      <c r="B241" s="6" t="s">
        <v>43</v>
      </c>
      <c r="C241" s="6" t="s">
        <v>1203</v>
      </c>
      <c r="D241" s="6" t="s">
        <v>54</v>
      </c>
      <c r="E241" s="6">
        <v>2.0</v>
      </c>
      <c r="F241" s="6" t="s">
        <v>1201</v>
      </c>
      <c r="G241" s="6" t="s">
        <v>1284</v>
      </c>
      <c r="H241" s="6" t="s">
        <v>1285</v>
      </c>
      <c r="I241" s="6" t="s">
        <v>1286</v>
      </c>
      <c r="J241" s="6" t="s">
        <v>1287</v>
      </c>
      <c r="K241" s="7" t="str">
        <f>HYPERLINK("https://website.cs.vt.edu/research/Seminars/Aidong_Zhang.html","https://website.cs.vt.edu/research/Seminars/Aidong_Zhang.html")</f>
        <v>https://website.cs.vt.edu/research/Seminars/Aidong_Zhang.html</v>
      </c>
      <c r="L241" s="6" t="s">
        <v>1288</v>
      </c>
      <c r="M241" s="6">
        <v>1.0</v>
      </c>
      <c r="N241" s="6">
        <v>2.0</v>
      </c>
      <c r="O241" s="6">
        <v>0.0</v>
      </c>
      <c r="P241" s="6">
        <v>0.0</v>
      </c>
      <c r="Q241" s="6">
        <v>2.0</v>
      </c>
      <c r="R241" s="6">
        <v>2.0</v>
      </c>
      <c r="S241" s="6">
        <v>0.0</v>
      </c>
      <c r="T241" s="6"/>
    </row>
    <row r="242" ht="15.75" customHeight="1">
      <c r="A242" s="4" t="s">
        <v>16</v>
      </c>
      <c r="B242" s="4" t="s">
        <v>43</v>
      </c>
      <c r="C242" s="4" t="s">
        <v>1203</v>
      </c>
      <c r="D242" s="4" t="s">
        <v>54</v>
      </c>
      <c r="E242" s="4">
        <v>2.0</v>
      </c>
      <c r="F242" s="4" t="s">
        <v>1201</v>
      </c>
      <c r="G242" s="4" t="s">
        <v>1289</v>
      </c>
      <c r="H242" s="4" t="s">
        <v>1290</v>
      </c>
      <c r="I242" s="4" t="s">
        <v>1291</v>
      </c>
      <c r="J242" s="4" t="s">
        <v>1292</v>
      </c>
      <c r="K242" s="5" t="str">
        <f>HYPERLINK("https://website.cs.vt.edu/research/Seminars/Aishwarya_Ganesan.html","https://website.cs.vt.edu/research/Seminars/Aishwarya_Ganesan.html")</f>
        <v>https://website.cs.vt.edu/research/Seminars/Aishwarya_Ganesan.html</v>
      </c>
      <c r="L242" s="4" t="s">
        <v>1293</v>
      </c>
      <c r="M242" s="4">
        <v>1.0</v>
      </c>
      <c r="N242" s="4">
        <v>1.0</v>
      </c>
      <c r="O242" s="4">
        <v>0.0</v>
      </c>
      <c r="P242" s="4">
        <v>1.0</v>
      </c>
      <c r="Q242" s="4">
        <v>2.0</v>
      </c>
      <c r="R242" s="4">
        <v>2.0</v>
      </c>
      <c r="S242" s="4">
        <v>0.0</v>
      </c>
      <c r="T242" s="4"/>
    </row>
    <row r="243" ht="15.75" customHeight="1">
      <c r="A243" s="6" t="s">
        <v>16</v>
      </c>
      <c r="B243" s="6" t="s">
        <v>43</v>
      </c>
      <c r="C243" s="6" t="s">
        <v>1203</v>
      </c>
      <c r="D243" s="6" t="s">
        <v>54</v>
      </c>
      <c r="E243" s="6">
        <v>2.0</v>
      </c>
      <c r="F243" s="6" t="s">
        <v>1201</v>
      </c>
      <c r="G243" s="6" t="s">
        <v>1294</v>
      </c>
      <c r="H243" s="6" t="s">
        <v>1295</v>
      </c>
      <c r="I243" s="6" t="s">
        <v>1296</v>
      </c>
      <c r="J243" s="6" t="s">
        <v>1297</v>
      </c>
      <c r="K243" s="7" t="str">
        <f>HYPERLINK("https://website.cs.vt.edu/research/Seminars/Akbar_Rafiey.html","https://website.cs.vt.edu/research/Seminars/Akbar_Rafiey.html")</f>
        <v>https://website.cs.vt.edu/research/Seminars/Akbar_Rafiey.html</v>
      </c>
      <c r="L243" s="6" t="s">
        <v>1298</v>
      </c>
      <c r="M243" s="6">
        <v>1.0</v>
      </c>
      <c r="N243" s="6">
        <v>1.0</v>
      </c>
      <c r="O243" s="6">
        <v>0.0</v>
      </c>
      <c r="P243" s="6">
        <v>1.0</v>
      </c>
      <c r="Q243" s="6">
        <v>2.0</v>
      </c>
      <c r="R243" s="6">
        <v>2.0</v>
      </c>
      <c r="S243" s="6">
        <v>0.0</v>
      </c>
      <c r="T243" s="6"/>
    </row>
    <row r="244" ht="15.75" customHeight="1">
      <c r="A244" s="4" t="s">
        <v>16</v>
      </c>
      <c r="B244" s="4" t="s">
        <v>43</v>
      </c>
      <c r="C244" s="4" t="s">
        <v>1203</v>
      </c>
      <c r="D244" s="4" t="s">
        <v>54</v>
      </c>
      <c r="E244" s="4">
        <v>2.0</v>
      </c>
      <c r="F244" s="4" t="s">
        <v>1201</v>
      </c>
      <c r="G244" s="4" t="s">
        <v>1299</v>
      </c>
      <c r="H244" s="4" t="s">
        <v>1300</v>
      </c>
      <c r="I244" s="4" t="s">
        <v>1301</v>
      </c>
      <c r="J244" s="4" t="s">
        <v>1302</v>
      </c>
      <c r="K244" s="5" t="str">
        <f>HYPERLINK("https://website.cs.vt.edu/research/Seminars/Alberto_Cano.html","https://website.cs.vt.edu/research/Seminars/Alberto_Cano.html")</f>
        <v>https://website.cs.vt.edu/research/Seminars/Alberto_Cano.html</v>
      </c>
      <c r="L244" s="4" t="s">
        <v>1303</v>
      </c>
      <c r="M244" s="4">
        <v>1.0</v>
      </c>
      <c r="N244" s="4">
        <v>1.0</v>
      </c>
      <c r="O244" s="4">
        <v>0.0</v>
      </c>
      <c r="P244" s="4">
        <v>0.0</v>
      </c>
      <c r="Q244" s="4">
        <v>2.0</v>
      </c>
      <c r="R244" s="4">
        <v>4.0</v>
      </c>
      <c r="S244" s="4">
        <v>0.0</v>
      </c>
      <c r="T244" s="4"/>
    </row>
    <row r="245" ht="15.75" customHeight="1">
      <c r="A245" s="6" t="s">
        <v>16</v>
      </c>
      <c r="B245" s="6" t="s">
        <v>43</v>
      </c>
      <c r="C245" s="6" t="s">
        <v>1203</v>
      </c>
      <c r="D245" s="6" t="s">
        <v>54</v>
      </c>
      <c r="E245" s="6">
        <v>2.0</v>
      </c>
      <c r="F245" s="6" t="s">
        <v>1201</v>
      </c>
      <c r="G245" s="6" t="s">
        <v>1304</v>
      </c>
      <c r="H245" s="6" t="s">
        <v>1305</v>
      </c>
      <c r="I245" s="6" t="s">
        <v>1306</v>
      </c>
      <c r="J245" s="6" t="s">
        <v>1307</v>
      </c>
      <c r="K245" s="7" t="str">
        <f>HYPERLINK("https://website.cs.vt.edu/research/Seminars/alberto_cano.html","https://website.cs.vt.edu/research/Seminars/alberto_cano.html")</f>
        <v>https://website.cs.vt.edu/research/Seminars/alberto_cano.html</v>
      </c>
      <c r="L245" s="6" t="s">
        <v>1308</v>
      </c>
      <c r="M245" s="6">
        <v>1.0</v>
      </c>
      <c r="N245" s="6">
        <v>1.0</v>
      </c>
      <c r="O245" s="6">
        <v>0.0</v>
      </c>
      <c r="P245" s="6">
        <v>0.0</v>
      </c>
      <c r="Q245" s="6">
        <v>2.0</v>
      </c>
      <c r="R245" s="6">
        <v>4.0</v>
      </c>
      <c r="S245" s="6">
        <v>0.0</v>
      </c>
      <c r="T245" s="6"/>
    </row>
    <row r="246" ht="15.75" customHeight="1">
      <c r="A246" s="4" t="s">
        <v>16</v>
      </c>
      <c r="B246" s="4" t="s">
        <v>43</v>
      </c>
      <c r="C246" s="4" t="s">
        <v>1203</v>
      </c>
      <c r="D246" s="4" t="s">
        <v>54</v>
      </c>
      <c r="E246" s="4">
        <v>2.0</v>
      </c>
      <c r="F246" s="4" t="s">
        <v>1201</v>
      </c>
      <c r="G246" s="4" t="s">
        <v>1309</v>
      </c>
      <c r="H246" s="4" t="s">
        <v>1310</v>
      </c>
      <c r="I246" s="4" t="s">
        <v>1311</v>
      </c>
      <c r="J246" s="4" t="s">
        <v>1312</v>
      </c>
      <c r="K246" s="5" t="str">
        <f>HYPERLINK("https://website.cs.vt.edu/research/Seminars/Alexander_Hicks.html","https://website.cs.vt.edu/research/Seminars/Alexander_Hicks.html")</f>
        <v>https://website.cs.vt.edu/research/Seminars/Alexander_Hicks.html</v>
      </c>
      <c r="L246" s="4" t="s">
        <v>1313</v>
      </c>
      <c r="M246" s="4">
        <v>1.0</v>
      </c>
      <c r="N246" s="4">
        <v>1.0</v>
      </c>
      <c r="O246" s="4">
        <v>0.0</v>
      </c>
      <c r="P246" s="4">
        <v>0.0</v>
      </c>
      <c r="Q246" s="4">
        <v>2.0</v>
      </c>
      <c r="R246" s="4">
        <v>2.0</v>
      </c>
      <c r="S246" s="4">
        <v>0.0</v>
      </c>
      <c r="T246" s="4"/>
    </row>
    <row r="247" ht="15.75" customHeight="1">
      <c r="A247" s="6" t="s">
        <v>16</v>
      </c>
      <c r="B247" s="6" t="s">
        <v>43</v>
      </c>
      <c r="C247" s="6" t="s">
        <v>1203</v>
      </c>
      <c r="D247" s="6" t="s">
        <v>54</v>
      </c>
      <c r="E247" s="6">
        <v>2.0</v>
      </c>
      <c r="F247" s="6" t="s">
        <v>1201</v>
      </c>
      <c r="G247" s="6" t="s">
        <v>1314</v>
      </c>
      <c r="H247" s="6" t="s">
        <v>1315</v>
      </c>
      <c r="I247" s="6" t="s">
        <v>1316</v>
      </c>
      <c r="J247" s="6" t="s">
        <v>1317</v>
      </c>
      <c r="K247" s="7" t="str">
        <f>HYPERLINK("https://website.cs.vt.edu/research/Seminars/Ali_Butt.html","https://website.cs.vt.edu/research/Seminars/Ali_Butt.html")</f>
        <v>https://website.cs.vt.edu/research/Seminars/Ali_Butt.html</v>
      </c>
      <c r="L247" s="6" t="s">
        <v>1318</v>
      </c>
      <c r="M247" s="6">
        <v>1.0</v>
      </c>
      <c r="N247" s="6">
        <v>1.0</v>
      </c>
      <c r="O247" s="6">
        <v>0.0</v>
      </c>
      <c r="P247" s="6">
        <v>3.0</v>
      </c>
      <c r="Q247" s="6">
        <v>2.0</v>
      </c>
      <c r="R247" s="6">
        <v>2.0</v>
      </c>
      <c r="S247" s="6">
        <v>0.0</v>
      </c>
      <c r="T247" s="6"/>
    </row>
    <row r="248" ht="15.75" customHeight="1">
      <c r="A248" s="4" t="s">
        <v>16</v>
      </c>
      <c r="B248" s="4" t="s">
        <v>43</v>
      </c>
      <c r="C248" s="4" t="s">
        <v>1203</v>
      </c>
      <c r="D248" s="4" t="s">
        <v>54</v>
      </c>
      <c r="E248" s="4">
        <v>2.0</v>
      </c>
      <c r="F248" s="4" t="s">
        <v>1201</v>
      </c>
      <c r="G248" s="4" t="s">
        <v>1319</v>
      </c>
      <c r="H248" s="4" t="s">
        <v>1320</v>
      </c>
      <c r="I248" s="4" t="s">
        <v>1321</v>
      </c>
      <c r="J248" s="4" t="s">
        <v>1322</v>
      </c>
      <c r="K248" s="5" t="str">
        <f>HYPERLINK("https://website.cs.vt.edu/research/Seminars/ali_vakilian.html","https://website.cs.vt.edu/research/Seminars/ali_vakilian.html")</f>
        <v>https://website.cs.vt.edu/research/Seminars/ali_vakilian.html</v>
      </c>
      <c r="L248" s="4" t="s">
        <v>1323</v>
      </c>
      <c r="M248" s="4">
        <v>1.0</v>
      </c>
      <c r="N248" s="4">
        <v>1.0</v>
      </c>
      <c r="O248" s="4">
        <v>0.0</v>
      </c>
      <c r="P248" s="4">
        <v>0.0</v>
      </c>
      <c r="Q248" s="4">
        <v>2.0</v>
      </c>
      <c r="R248" s="4">
        <v>2.0</v>
      </c>
      <c r="S248" s="4">
        <v>0.0</v>
      </c>
      <c r="T248" s="4"/>
    </row>
    <row r="249" ht="15.75" customHeight="1">
      <c r="A249" s="6" t="s">
        <v>16</v>
      </c>
      <c r="B249" s="6" t="s">
        <v>43</v>
      </c>
      <c r="C249" s="6" t="s">
        <v>1203</v>
      </c>
      <c r="D249" s="6" t="s">
        <v>54</v>
      </c>
      <c r="E249" s="6">
        <v>2.0</v>
      </c>
      <c r="F249" s="6" t="s">
        <v>1201</v>
      </c>
      <c r="G249" s="6" t="s">
        <v>1324</v>
      </c>
      <c r="H249" s="6" t="s">
        <v>1325</v>
      </c>
      <c r="I249" s="6" t="s">
        <v>1326</v>
      </c>
      <c r="J249" s="6" t="s">
        <v>1327</v>
      </c>
      <c r="K249" s="7" t="str">
        <f>HYPERLINK("https://website.cs.vt.edu/research/Seminars/Alicia_DeVrio.html","https://website.cs.vt.edu/research/Seminars/Alicia_DeVrio.html")</f>
        <v>https://website.cs.vt.edu/research/Seminars/Alicia_DeVrio.html</v>
      </c>
      <c r="L249" s="6" t="s">
        <v>1328</v>
      </c>
      <c r="M249" s="6">
        <v>1.0</v>
      </c>
      <c r="N249" s="6">
        <v>1.0</v>
      </c>
      <c r="O249" s="6">
        <v>0.0</v>
      </c>
      <c r="P249" s="6">
        <v>0.0</v>
      </c>
      <c r="Q249" s="6">
        <v>2.0</v>
      </c>
      <c r="R249" s="6">
        <v>2.0</v>
      </c>
      <c r="S249" s="6">
        <v>0.0</v>
      </c>
      <c r="T249" s="6"/>
    </row>
    <row r="250" ht="15.75" customHeight="1">
      <c r="A250" s="4" t="s">
        <v>16</v>
      </c>
      <c r="B250" s="4" t="s">
        <v>43</v>
      </c>
      <c r="C250" s="4" t="s">
        <v>1203</v>
      </c>
      <c r="D250" s="4" t="s">
        <v>54</v>
      </c>
      <c r="E250" s="4">
        <v>2.0</v>
      </c>
      <c r="F250" s="4" t="s">
        <v>1201</v>
      </c>
      <c r="G250" s="4" t="s">
        <v>1329</v>
      </c>
      <c r="H250" s="4" t="s">
        <v>1330</v>
      </c>
      <c r="I250" s="4" t="s">
        <v>1331</v>
      </c>
      <c r="J250" s="4" t="s">
        <v>1332</v>
      </c>
      <c r="K250" s="5" t="str">
        <f>HYPERLINK("https://website.cs.vt.edu/research/Seminars/Anastasia-Ostrowski.html","https://website.cs.vt.edu/research/Seminars/Anastasia-Ostrowski.html")</f>
        <v>https://website.cs.vt.edu/research/Seminars/Anastasia-Ostrowski.html</v>
      </c>
      <c r="L250" s="4" t="s">
        <v>1333</v>
      </c>
      <c r="M250" s="4">
        <v>1.0</v>
      </c>
      <c r="N250" s="4">
        <v>1.0</v>
      </c>
      <c r="O250" s="4">
        <v>0.0</v>
      </c>
      <c r="P250" s="4">
        <v>1.0</v>
      </c>
      <c r="Q250" s="4">
        <v>2.0</v>
      </c>
      <c r="R250" s="4">
        <v>2.0</v>
      </c>
      <c r="S250" s="4">
        <v>0.0</v>
      </c>
      <c r="T250" s="4"/>
    </row>
    <row r="251" ht="15.75" customHeight="1">
      <c r="A251" s="6" t="s">
        <v>16</v>
      </c>
      <c r="B251" s="6" t="s">
        <v>43</v>
      </c>
      <c r="C251" s="6" t="s">
        <v>1203</v>
      </c>
      <c r="D251" s="6" t="s">
        <v>54</v>
      </c>
      <c r="E251" s="6">
        <v>2.0</v>
      </c>
      <c r="F251" s="6" t="s">
        <v>1201</v>
      </c>
      <c r="G251" s="6" t="s">
        <v>1334</v>
      </c>
      <c r="H251" s="6" t="s">
        <v>1335</v>
      </c>
      <c r="I251" s="6" t="s">
        <v>1336</v>
      </c>
      <c r="J251" s="6" t="s">
        <v>1337</v>
      </c>
      <c r="K251" s="7" t="str">
        <f>HYPERLINK("https://website.cs.vt.edu/research/Seminars/Anshul_Shah.html","https://website.cs.vt.edu/research/Seminars/Anshul_Shah.html")</f>
        <v>https://website.cs.vt.edu/research/Seminars/Anshul_Shah.html</v>
      </c>
      <c r="L251" s="6" t="s">
        <v>1338</v>
      </c>
      <c r="M251" s="6">
        <v>1.0</v>
      </c>
      <c r="N251" s="6">
        <v>1.0</v>
      </c>
      <c r="O251" s="6">
        <v>0.0</v>
      </c>
      <c r="P251" s="6">
        <v>0.0</v>
      </c>
      <c r="Q251" s="6">
        <v>2.0</v>
      </c>
      <c r="R251" s="6">
        <v>2.0</v>
      </c>
      <c r="S251" s="6">
        <v>0.0</v>
      </c>
      <c r="T251" s="6"/>
    </row>
    <row r="252" ht="15.75" customHeight="1">
      <c r="A252" s="4" t="s">
        <v>16</v>
      </c>
      <c r="B252" s="4" t="s">
        <v>43</v>
      </c>
      <c r="C252" s="4" t="s">
        <v>1203</v>
      </c>
      <c r="D252" s="4" t="s">
        <v>54</v>
      </c>
      <c r="E252" s="4">
        <v>2.0</v>
      </c>
      <c r="F252" s="4" t="s">
        <v>1201</v>
      </c>
      <c r="G252" s="4" t="s">
        <v>1339</v>
      </c>
      <c r="H252" s="4" t="s">
        <v>1340</v>
      </c>
      <c r="I252" s="4" t="s">
        <v>1341</v>
      </c>
      <c r="J252" s="4" t="s">
        <v>1342</v>
      </c>
      <c r="K252" s="5" t="str">
        <f>HYPERLINK("https://website.cs.vt.edu/research/Seminars/Atul_Mantri.html","https://website.cs.vt.edu/research/Seminars/Atul_Mantri.html")</f>
        <v>https://website.cs.vt.edu/research/Seminars/Atul_Mantri.html</v>
      </c>
      <c r="L252" s="4" t="s">
        <v>1343</v>
      </c>
      <c r="M252" s="4">
        <v>1.0</v>
      </c>
      <c r="N252" s="4">
        <v>1.0</v>
      </c>
      <c r="O252" s="4">
        <v>0.0</v>
      </c>
      <c r="P252" s="4">
        <v>1.0</v>
      </c>
      <c r="Q252" s="4">
        <v>2.0</v>
      </c>
      <c r="R252" s="4">
        <v>2.0</v>
      </c>
      <c r="S252" s="4">
        <v>0.0</v>
      </c>
      <c r="T252" s="4"/>
    </row>
    <row r="253" ht="15.75" customHeight="1">
      <c r="A253" s="6" t="s">
        <v>16</v>
      </c>
      <c r="B253" s="6" t="s">
        <v>43</v>
      </c>
      <c r="C253" s="6" t="s">
        <v>1203</v>
      </c>
      <c r="D253" s="6" t="s">
        <v>54</v>
      </c>
      <c r="E253" s="6">
        <v>2.0</v>
      </c>
      <c r="F253" s="6" t="s">
        <v>1201</v>
      </c>
      <c r="G253" s="6" t="s">
        <v>1344</v>
      </c>
      <c r="H253" s="6" t="s">
        <v>1345</v>
      </c>
      <c r="I253" s="6" t="s">
        <v>1346</v>
      </c>
      <c r="J253" s="6" t="s">
        <v>1347</v>
      </c>
      <c r="K253" s="7" t="str">
        <f>HYPERLINK("https://website.cs.vt.edu/research/Seminars/Bo_Ji.html","https://website.cs.vt.edu/research/Seminars/Bo_Ji.html")</f>
        <v>https://website.cs.vt.edu/research/Seminars/Bo_Ji.html</v>
      </c>
      <c r="L253" s="6" t="s">
        <v>1348</v>
      </c>
      <c r="M253" s="6">
        <v>1.0</v>
      </c>
      <c r="N253" s="6">
        <v>1.0</v>
      </c>
      <c r="O253" s="6">
        <v>0.0</v>
      </c>
      <c r="P253" s="6">
        <v>1.0</v>
      </c>
      <c r="Q253" s="6">
        <v>2.0</v>
      </c>
      <c r="R253" s="6">
        <v>2.0</v>
      </c>
      <c r="S253" s="6">
        <v>0.0</v>
      </c>
      <c r="T253" s="6"/>
    </row>
    <row r="254" ht="15.75" customHeight="1">
      <c r="A254" s="4" t="s">
        <v>16</v>
      </c>
      <c r="B254" s="4" t="s">
        <v>43</v>
      </c>
      <c r="C254" s="4" t="s">
        <v>1203</v>
      </c>
      <c r="D254" s="4" t="s">
        <v>54</v>
      </c>
      <c r="E254" s="4">
        <v>2.0</v>
      </c>
      <c r="F254" s="4" t="s">
        <v>1201</v>
      </c>
      <c r="G254" s="4" t="s">
        <v>1349</v>
      </c>
      <c r="H254" s="4" t="s">
        <v>1350</v>
      </c>
      <c r="I254" s="4" t="s">
        <v>1351</v>
      </c>
      <c r="J254" s="4" t="s">
        <v>1352</v>
      </c>
      <c r="K254" s="5" t="str">
        <f>HYPERLINK("https://website.cs.vt.edu/research/Seminars/BrendanDavid-John.html","https://website.cs.vt.edu/research/Seminars/BrendanDavid-John.html")</f>
        <v>https://website.cs.vt.edu/research/Seminars/BrendanDavid-John.html</v>
      </c>
      <c r="L254" s="4" t="s">
        <v>1353</v>
      </c>
      <c r="M254" s="4">
        <v>1.0</v>
      </c>
      <c r="N254" s="4">
        <v>1.0</v>
      </c>
      <c r="O254" s="4">
        <v>0.0</v>
      </c>
      <c r="P254" s="4">
        <v>0.0</v>
      </c>
      <c r="Q254" s="4">
        <v>2.0</v>
      </c>
      <c r="R254" s="4">
        <v>2.0</v>
      </c>
      <c r="S254" s="4">
        <v>0.0</v>
      </c>
      <c r="T254" s="4"/>
    </row>
    <row r="255" ht="15.75" customHeight="1">
      <c r="A255" s="6" t="s">
        <v>16</v>
      </c>
      <c r="B255" s="6" t="s">
        <v>43</v>
      </c>
      <c r="C255" s="6" t="s">
        <v>1203</v>
      </c>
      <c r="D255" s="6" t="s">
        <v>54</v>
      </c>
      <c r="E255" s="6">
        <v>2.0</v>
      </c>
      <c r="F255" s="6" t="s">
        <v>1201</v>
      </c>
      <c r="G255" s="6" t="s">
        <v>1354</v>
      </c>
      <c r="H255" s="6" t="s">
        <v>1355</v>
      </c>
      <c r="I255" s="6" t="s">
        <v>1356</v>
      </c>
      <c r="J255" s="6" t="s">
        <v>1357</v>
      </c>
      <c r="K255" s="7" t="str">
        <f>HYPERLINK("https://website.cs.vt.edu/research/Seminars/Casey-Deccio.html","https://website.cs.vt.edu/research/Seminars/Casey-Deccio.html")</f>
        <v>https://website.cs.vt.edu/research/Seminars/Casey-Deccio.html</v>
      </c>
      <c r="L255" s="6" t="s">
        <v>1358</v>
      </c>
      <c r="M255" s="6">
        <v>1.0</v>
      </c>
      <c r="N255" s="6">
        <v>1.0</v>
      </c>
      <c r="O255" s="6">
        <v>0.0</v>
      </c>
      <c r="P255" s="6">
        <v>1.0</v>
      </c>
      <c r="Q255" s="6">
        <v>2.0</v>
      </c>
      <c r="R255" s="6">
        <v>2.0</v>
      </c>
      <c r="S255" s="6">
        <v>0.0</v>
      </c>
      <c r="T255" s="6"/>
    </row>
    <row r="256" ht="15.75" customHeight="1">
      <c r="A256" s="4" t="s">
        <v>16</v>
      </c>
      <c r="B256" s="4" t="s">
        <v>43</v>
      </c>
      <c r="C256" s="4" t="s">
        <v>1203</v>
      </c>
      <c r="D256" s="4" t="s">
        <v>54</v>
      </c>
      <c r="E256" s="4">
        <v>2.0</v>
      </c>
      <c r="F256" s="4" t="s">
        <v>1201</v>
      </c>
      <c r="G256" s="4" t="s">
        <v>1359</v>
      </c>
      <c r="H256" s="4" t="s">
        <v>1360</v>
      </c>
      <c r="I256" s="4" t="s">
        <v>1361</v>
      </c>
      <c r="J256" s="4" t="s">
        <v>1362</v>
      </c>
      <c r="K256" s="5" t="str">
        <f>HYPERLINK("https://website.cs.vt.edu/research/Seminars/Chang-Lou.html","https://website.cs.vt.edu/research/Seminars/Chang-Lou.html")</f>
        <v>https://website.cs.vt.edu/research/Seminars/Chang-Lou.html</v>
      </c>
      <c r="L256" s="4" t="s">
        <v>1363</v>
      </c>
      <c r="M256" s="4">
        <v>1.0</v>
      </c>
      <c r="N256" s="4">
        <v>1.0</v>
      </c>
      <c r="O256" s="4">
        <v>0.0</v>
      </c>
      <c r="P256" s="4">
        <v>1.0</v>
      </c>
      <c r="Q256" s="4">
        <v>2.0</v>
      </c>
      <c r="R256" s="4">
        <v>2.0</v>
      </c>
      <c r="S256" s="4">
        <v>0.0</v>
      </c>
      <c r="T256" s="4"/>
    </row>
    <row r="257" ht="15.75" customHeight="1">
      <c r="A257" s="6" t="s">
        <v>16</v>
      </c>
      <c r="B257" s="6" t="s">
        <v>43</v>
      </c>
      <c r="C257" s="6" t="s">
        <v>1203</v>
      </c>
      <c r="D257" s="6" t="s">
        <v>54</v>
      </c>
      <c r="E257" s="6">
        <v>2.0</v>
      </c>
      <c r="F257" s="6" t="s">
        <v>1201</v>
      </c>
      <c r="G257" s="6" t="s">
        <v>1364</v>
      </c>
      <c r="H257" s="6" t="s">
        <v>1365</v>
      </c>
      <c r="I257" s="6" t="s">
        <v>1366</v>
      </c>
      <c r="J257" s="6" t="s">
        <v>1367</v>
      </c>
      <c r="K257" s="7" t="str">
        <f>HYPERLINK("https://website.cs.vt.edu/research/Seminars/Chris_Thomas.html","https://website.cs.vt.edu/research/Seminars/Chris_Thomas.html")</f>
        <v>https://website.cs.vt.edu/research/Seminars/Chris_Thomas.html</v>
      </c>
      <c r="L257" s="6" t="s">
        <v>1368</v>
      </c>
      <c r="M257" s="6">
        <v>1.0</v>
      </c>
      <c r="N257" s="6">
        <v>1.0</v>
      </c>
      <c r="O257" s="6">
        <v>0.0</v>
      </c>
      <c r="P257" s="6">
        <v>0.0</v>
      </c>
      <c r="Q257" s="6">
        <v>2.0</v>
      </c>
      <c r="R257" s="6">
        <v>2.0</v>
      </c>
      <c r="S257" s="6">
        <v>0.0</v>
      </c>
      <c r="T257" s="6"/>
    </row>
    <row r="258" ht="15.75" customHeight="1">
      <c r="A258" s="4" t="s">
        <v>16</v>
      </c>
      <c r="B258" s="4" t="s">
        <v>43</v>
      </c>
      <c r="C258" s="4" t="s">
        <v>1203</v>
      </c>
      <c r="D258" s="4" t="s">
        <v>54</v>
      </c>
      <c r="E258" s="4">
        <v>2.0</v>
      </c>
      <c r="F258" s="4" t="s">
        <v>1201</v>
      </c>
      <c r="G258" s="4" t="s">
        <v>1369</v>
      </c>
      <c r="H258" s="4" t="s">
        <v>1370</v>
      </c>
      <c r="I258" s="4" t="s">
        <v>1371</v>
      </c>
      <c r="J258" s="4" t="s">
        <v>1372</v>
      </c>
      <c r="K258" s="5" t="str">
        <f>HYPERLINK("https://website.cs.vt.edu/research/Seminars/Chris_Thomas1.html","https://website.cs.vt.edu/research/Seminars/Chris_Thomas1.html")</f>
        <v>https://website.cs.vt.edu/research/Seminars/Chris_Thomas1.html</v>
      </c>
      <c r="L258" s="4" t="s">
        <v>1373</v>
      </c>
      <c r="M258" s="4">
        <v>1.0</v>
      </c>
      <c r="N258" s="4">
        <v>1.0</v>
      </c>
      <c r="O258" s="4">
        <v>0.0</v>
      </c>
      <c r="P258" s="4">
        <v>1.0</v>
      </c>
      <c r="Q258" s="4">
        <v>2.0</v>
      </c>
      <c r="R258" s="4">
        <v>2.0</v>
      </c>
      <c r="S258" s="4">
        <v>0.0</v>
      </c>
      <c r="T258" s="4"/>
    </row>
    <row r="259" ht="15.75" customHeight="1">
      <c r="A259" s="6" t="s">
        <v>16</v>
      </c>
      <c r="B259" s="6" t="s">
        <v>43</v>
      </c>
      <c r="C259" s="6" t="s">
        <v>1203</v>
      </c>
      <c r="D259" s="6" t="s">
        <v>54</v>
      </c>
      <c r="E259" s="6">
        <v>2.0</v>
      </c>
      <c r="F259" s="6" t="s">
        <v>1201</v>
      </c>
      <c r="G259" s="6" t="s">
        <v>1374</v>
      </c>
      <c r="H259" s="6" t="s">
        <v>1375</v>
      </c>
      <c r="I259" s="6" t="s">
        <v>1376</v>
      </c>
      <c r="J259" s="6" t="s">
        <v>1377</v>
      </c>
      <c r="K259" s="7" t="str">
        <f>HYPERLINK("https://website.cs.vt.edu/research/Seminars/christine_julien.html","https://website.cs.vt.edu/research/Seminars/christine_julien.html")</f>
        <v>https://website.cs.vt.edu/research/Seminars/christine_julien.html</v>
      </c>
      <c r="L259" s="6" t="s">
        <v>1378</v>
      </c>
      <c r="M259" s="6">
        <v>1.0</v>
      </c>
      <c r="N259" s="6">
        <v>1.0</v>
      </c>
      <c r="O259" s="6">
        <v>0.0</v>
      </c>
      <c r="P259" s="6">
        <v>1.0</v>
      </c>
      <c r="Q259" s="6">
        <v>2.0</v>
      </c>
      <c r="R259" s="6">
        <v>2.0</v>
      </c>
      <c r="S259" s="6">
        <v>0.0</v>
      </c>
      <c r="T259" s="6"/>
    </row>
    <row r="260" ht="15.75" customHeight="1">
      <c r="A260" s="4" t="s">
        <v>16</v>
      </c>
      <c r="B260" s="4" t="s">
        <v>43</v>
      </c>
      <c r="C260" s="4" t="s">
        <v>1203</v>
      </c>
      <c r="D260" s="4" t="s">
        <v>54</v>
      </c>
      <c r="E260" s="4">
        <v>2.0</v>
      </c>
      <c r="F260" s="4" t="s">
        <v>1201</v>
      </c>
      <c r="G260" s="4" t="s">
        <v>1379</v>
      </c>
      <c r="H260" s="4" t="s">
        <v>1380</v>
      </c>
      <c r="I260" s="4" t="s">
        <v>1381</v>
      </c>
      <c r="J260" s="4" t="s">
        <v>1382</v>
      </c>
      <c r="K260" s="5" t="str">
        <f>HYPERLINK("https://website.cs.vt.edu/research/Seminars/Cliff_Shaffer.html","https://website.cs.vt.edu/research/Seminars/Cliff_Shaffer.html")</f>
        <v>https://website.cs.vt.edu/research/Seminars/Cliff_Shaffer.html</v>
      </c>
      <c r="L260" s="4" t="s">
        <v>1383</v>
      </c>
      <c r="M260" s="4">
        <v>1.0</v>
      </c>
      <c r="N260" s="4">
        <v>1.0</v>
      </c>
      <c r="O260" s="4">
        <v>0.0</v>
      </c>
      <c r="P260" s="4">
        <v>1.0</v>
      </c>
      <c r="Q260" s="4">
        <v>2.0</v>
      </c>
      <c r="R260" s="4">
        <v>2.0</v>
      </c>
      <c r="S260" s="4">
        <v>0.0</v>
      </c>
      <c r="T260" s="4"/>
    </row>
    <row r="261" ht="15.75" customHeight="1">
      <c r="A261" s="6" t="s">
        <v>16</v>
      </c>
      <c r="B261" s="6" t="s">
        <v>43</v>
      </c>
      <c r="C261" s="6" t="s">
        <v>1203</v>
      </c>
      <c r="D261" s="6" t="s">
        <v>54</v>
      </c>
      <c r="E261" s="6">
        <v>2.0</v>
      </c>
      <c r="F261" s="6" t="s">
        <v>1201</v>
      </c>
      <c r="G261" s="6" t="s">
        <v>1384</v>
      </c>
      <c r="H261" s="6" t="s">
        <v>1385</v>
      </c>
      <c r="I261" s="6" t="s">
        <v>1386</v>
      </c>
      <c r="J261" s="6" t="s">
        <v>1387</v>
      </c>
      <c r="K261" s="7" t="str">
        <f>HYPERLINK("https://website.cs.vt.edu/research/Seminars/Craig_Zilles.html","https://website.cs.vt.edu/research/Seminars/Craig_Zilles.html")</f>
        <v>https://website.cs.vt.edu/research/Seminars/Craig_Zilles.html</v>
      </c>
      <c r="L261" s="6" t="s">
        <v>1388</v>
      </c>
      <c r="M261" s="6">
        <v>1.0</v>
      </c>
      <c r="N261" s="6">
        <v>1.0</v>
      </c>
      <c r="O261" s="6">
        <v>0.0</v>
      </c>
      <c r="P261" s="6">
        <v>0.0</v>
      </c>
      <c r="Q261" s="6">
        <v>2.0</v>
      </c>
      <c r="R261" s="6">
        <v>2.0</v>
      </c>
      <c r="S261" s="6">
        <v>0.0</v>
      </c>
      <c r="T261" s="6"/>
    </row>
    <row r="262" ht="15.75" customHeight="1">
      <c r="A262" s="4" t="s">
        <v>16</v>
      </c>
      <c r="B262" s="4" t="s">
        <v>43</v>
      </c>
      <c r="C262" s="4" t="s">
        <v>1203</v>
      </c>
      <c r="D262" s="4" t="s">
        <v>54</v>
      </c>
      <c r="E262" s="4">
        <v>2.0</v>
      </c>
      <c r="F262" s="4" t="s">
        <v>1201</v>
      </c>
      <c r="G262" s="4" t="s">
        <v>1389</v>
      </c>
      <c r="H262" s="4" t="s">
        <v>1390</v>
      </c>
      <c r="I262" s="4" t="s">
        <v>1391</v>
      </c>
      <c r="J262" s="4" t="s">
        <v>1392</v>
      </c>
      <c r="K262" s="5" t="str">
        <f>HYPERLINK("https://website.cs.vt.edu/research/Seminars/cs-root-seminar1.html","https://website.cs.vt.edu/research/Seminars/cs-root-seminar1.html")</f>
        <v>https://website.cs.vt.edu/research/Seminars/cs-root-seminar1.html</v>
      </c>
      <c r="L262" s="4" t="s">
        <v>1393</v>
      </c>
      <c r="M262" s="4">
        <v>2.0</v>
      </c>
      <c r="N262" s="4">
        <v>1.0</v>
      </c>
      <c r="O262" s="4">
        <v>1.0</v>
      </c>
      <c r="P262" s="4">
        <v>2.0</v>
      </c>
      <c r="Q262" s="4">
        <v>1.0</v>
      </c>
      <c r="R262" s="4">
        <v>2.0</v>
      </c>
      <c r="S262" s="4">
        <v>0.0</v>
      </c>
      <c r="T262" s="4"/>
    </row>
    <row r="263" ht="15.75" customHeight="1">
      <c r="A263" s="6" t="s">
        <v>16</v>
      </c>
      <c r="B263" s="6" t="s">
        <v>43</v>
      </c>
      <c r="C263" s="6" t="s">
        <v>1203</v>
      </c>
      <c r="D263" s="6" t="s">
        <v>54</v>
      </c>
      <c r="E263" s="6">
        <v>2.0</v>
      </c>
      <c r="F263" s="6" t="s">
        <v>1201</v>
      </c>
      <c r="G263" s="6" t="s">
        <v>1394</v>
      </c>
      <c r="H263" s="6" t="s">
        <v>1395</v>
      </c>
      <c r="I263" s="6" t="s">
        <v>1396</v>
      </c>
      <c r="J263" s="6" t="s">
        <v>1392</v>
      </c>
      <c r="K263" s="7" t="str">
        <f>HYPERLINK("https://website.cs.vt.edu/research/Seminars/cs-root-seminar2.html","https://website.cs.vt.edu/research/Seminars/cs-root-seminar2.html")</f>
        <v>https://website.cs.vt.edu/research/Seminars/cs-root-seminar2.html</v>
      </c>
      <c r="L263" s="6" t="s">
        <v>1397</v>
      </c>
      <c r="M263" s="6">
        <v>2.0</v>
      </c>
      <c r="N263" s="6">
        <v>2.0</v>
      </c>
      <c r="O263" s="6">
        <v>1.0</v>
      </c>
      <c r="P263" s="6">
        <v>1.0</v>
      </c>
      <c r="Q263" s="6">
        <v>1.0</v>
      </c>
      <c r="R263" s="6">
        <v>2.0</v>
      </c>
      <c r="S263" s="6">
        <v>0.0</v>
      </c>
      <c r="T263" s="6"/>
    </row>
    <row r="264" ht="15.75" customHeight="1">
      <c r="A264" s="4" t="s">
        <v>16</v>
      </c>
      <c r="B264" s="4" t="s">
        <v>43</v>
      </c>
      <c r="C264" s="4" t="s">
        <v>1203</v>
      </c>
      <c r="D264" s="4" t="s">
        <v>54</v>
      </c>
      <c r="E264" s="4">
        <v>2.0</v>
      </c>
      <c r="F264" s="4" t="s">
        <v>1201</v>
      </c>
      <c r="G264" s="4" t="s">
        <v>1398</v>
      </c>
      <c r="H264" s="4" t="s">
        <v>1399</v>
      </c>
      <c r="I264" s="4" t="s">
        <v>1400</v>
      </c>
      <c r="J264" s="4" t="s">
        <v>1392</v>
      </c>
      <c r="K264" s="5" t="str">
        <f>HYPERLINK("https://website.cs.vt.edu/research/Seminars/cs-root-seminar3.html","https://website.cs.vt.edu/research/Seminars/cs-root-seminar3.html")</f>
        <v>https://website.cs.vt.edu/research/Seminars/cs-root-seminar3.html</v>
      </c>
      <c r="L264" s="4" t="s">
        <v>1401</v>
      </c>
      <c r="M264" s="4">
        <v>2.0</v>
      </c>
      <c r="N264" s="4">
        <v>0.0</v>
      </c>
      <c r="O264" s="4">
        <v>1.0</v>
      </c>
      <c r="P264" s="4">
        <v>1.0</v>
      </c>
      <c r="Q264" s="4">
        <v>1.0</v>
      </c>
      <c r="R264" s="4">
        <v>2.0</v>
      </c>
      <c r="S264" s="4">
        <v>0.0</v>
      </c>
      <c r="T264" s="4"/>
    </row>
    <row r="265" ht="15.75" customHeight="1">
      <c r="A265" s="6" t="s">
        <v>16</v>
      </c>
      <c r="B265" s="6" t="s">
        <v>43</v>
      </c>
      <c r="C265" s="6" t="s">
        <v>1203</v>
      </c>
      <c r="D265" s="6" t="s">
        <v>54</v>
      </c>
      <c r="E265" s="6">
        <v>2.0</v>
      </c>
      <c r="F265" s="6" t="s">
        <v>1201</v>
      </c>
      <c r="G265" s="6" t="s">
        <v>1402</v>
      </c>
      <c r="H265" s="6" t="s">
        <v>1403</v>
      </c>
      <c r="I265" s="6" t="s">
        <v>1404</v>
      </c>
      <c r="J265" s="6" t="s">
        <v>1405</v>
      </c>
      <c r="K265" s="7" t="str">
        <f>HYPERLINK("https://website.cs.vt.edu/research/Seminars/David_Smith.html","https://website.cs.vt.edu/research/Seminars/David_Smith.html")</f>
        <v>https://website.cs.vt.edu/research/Seminars/David_Smith.html</v>
      </c>
      <c r="L265" s="6" t="s">
        <v>1406</v>
      </c>
      <c r="M265" s="6">
        <v>1.0</v>
      </c>
      <c r="N265" s="6">
        <v>1.0</v>
      </c>
      <c r="O265" s="6">
        <v>0.0</v>
      </c>
      <c r="P265" s="6">
        <v>3.0</v>
      </c>
      <c r="Q265" s="6">
        <v>2.0</v>
      </c>
      <c r="R265" s="6">
        <v>2.0</v>
      </c>
      <c r="S265" s="6">
        <v>0.0</v>
      </c>
      <c r="T265" s="6"/>
    </row>
    <row r="266" ht="15.75" customHeight="1">
      <c r="A266" s="4" t="s">
        <v>16</v>
      </c>
      <c r="B266" s="4" t="s">
        <v>43</v>
      </c>
      <c r="C266" s="4" t="s">
        <v>1203</v>
      </c>
      <c r="D266" s="4" t="s">
        <v>54</v>
      </c>
      <c r="E266" s="4">
        <v>2.0</v>
      </c>
      <c r="F266" s="4" t="s">
        <v>1201</v>
      </c>
      <c r="G266" s="4" t="s">
        <v>1407</v>
      </c>
      <c r="H266" s="4" t="s">
        <v>1408</v>
      </c>
      <c r="I266" s="4" t="s">
        <v>1409</v>
      </c>
      <c r="J266" s="4" t="s">
        <v>1410</v>
      </c>
      <c r="K266" s="5" t="str">
        <f>HYPERLINK("https://website.cs.vt.edu/research/Seminars/debarati_das.html","https://website.cs.vt.edu/research/Seminars/debarati_das.html")</f>
        <v>https://website.cs.vt.edu/research/Seminars/debarati_das.html</v>
      </c>
      <c r="L266" s="4" t="s">
        <v>1411</v>
      </c>
      <c r="M266" s="4">
        <v>1.0</v>
      </c>
      <c r="N266" s="4">
        <v>1.0</v>
      </c>
      <c r="O266" s="4">
        <v>0.0</v>
      </c>
      <c r="P266" s="4">
        <v>0.0</v>
      </c>
      <c r="Q266" s="4">
        <v>2.0</v>
      </c>
      <c r="R266" s="4">
        <v>2.0</v>
      </c>
      <c r="S266" s="4">
        <v>0.0</v>
      </c>
      <c r="T266" s="4"/>
    </row>
    <row r="267" ht="15.75" customHeight="1">
      <c r="A267" s="6" t="s">
        <v>16</v>
      </c>
      <c r="B267" s="6" t="s">
        <v>43</v>
      </c>
      <c r="C267" s="6" t="s">
        <v>1203</v>
      </c>
      <c r="D267" s="6" t="s">
        <v>54</v>
      </c>
      <c r="E267" s="6">
        <v>2.0</v>
      </c>
      <c r="F267" s="6" t="s">
        <v>1201</v>
      </c>
      <c r="G267" s="6" t="s">
        <v>1412</v>
      </c>
      <c r="H267" s="6" t="s">
        <v>1413</v>
      </c>
      <c r="I267" s="6" t="s">
        <v>1414</v>
      </c>
      <c r="J267" s="6" t="s">
        <v>1415</v>
      </c>
      <c r="K267" s="7" t="str">
        <f>HYPERLINK("https://website.cs.vt.edu/research/Seminars/Diana-Freed.html","https://website.cs.vt.edu/research/Seminars/Diana-Freed.html")</f>
        <v>https://website.cs.vt.edu/research/Seminars/Diana-Freed.html</v>
      </c>
      <c r="L267" s="6" t="s">
        <v>1416</v>
      </c>
      <c r="M267" s="6">
        <v>1.0</v>
      </c>
      <c r="N267" s="6">
        <v>1.0</v>
      </c>
      <c r="O267" s="6">
        <v>0.0</v>
      </c>
      <c r="P267" s="6">
        <v>4.0</v>
      </c>
      <c r="Q267" s="6">
        <v>2.0</v>
      </c>
      <c r="R267" s="6">
        <v>2.0</v>
      </c>
      <c r="S267" s="6">
        <v>0.0</v>
      </c>
      <c r="T267" s="6"/>
    </row>
    <row r="268" ht="15.75" customHeight="1">
      <c r="A268" s="4" t="s">
        <v>16</v>
      </c>
      <c r="B268" s="4" t="s">
        <v>43</v>
      </c>
      <c r="C268" s="4" t="s">
        <v>1203</v>
      </c>
      <c r="D268" s="4" t="s">
        <v>54</v>
      </c>
      <c r="E268" s="4">
        <v>2.0</v>
      </c>
      <c r="F268" s="4" t="s">
        <v>1201</v>
      </c>
      <c r="G268" s="4" t="s">
        <v>1417</v>
      </c>
      <c r="H268" s="4" t="s">
        <v>1418</v>
      </c>
      <c r="I268" s="4" t="s">
        <v>1419</v>
      </c>
      <c r="J268" s="4" t="s">
        <v>1420</v>
      </c>
      <c r="K268" s="5" t="str">
        <f>HYPERLINK("https://website.cs.vt.edu/research/Seminars/Dongkuan_Xu.html","https://website.cs.vt.edu/research/Seminars/Dongkuan_Xu.html")</f>
        <v>https://website.cs.vt.edu/research/Seminars/Dongkuan_Xu.html</v>
      </c>
      <c r="L268" s="4" t="s">
        <v>1421</v>
      </c>
      <c r="M268" s="4">
        <v>1.0</v>
      </c>
      <c r="N268" s="4">
        <v>1.0</v>
      </c>
      <c r="O268" s="4">
        <v>0.0</v>
      </c>
      <c r="P268" s="4">
        <v>0.0</v>
      </c>
      <c r="Q268" s="4">
        <v>2.0</v>
      </c>
      <c r="R268" s="4">
        <v>3.0</v>
      </c>
      <c r="S268" s="4">
        <v>0.0</v>
      </c>
      <c r="T268" s="4"/>
    </row>
    <row r="269" ht="15.75" customHeight="1">
      <c r="A269" s="6" t="s">
        <v>16</v>
      </c>
      <c r="B269" s="6" t="s">
        <v>43</v>
      </c>
      <c r="C269" s="6" t="s">
        <v>1203</v>
      </c>
      <c r="D269" s="6" t="s">
        <v>54</v>
      </c>
      <c r="E269" s="6">
        <v>2.0</v>
      </c>
      <c r="F269" s="6" t="s">
        <v>1201</v>
      </c>
      <c r="G269" s="6" t="s">
        <v>1422</v>
      </c>
      <c r="H269" s="6" t="s">
        <v>1423</v>
      </c>
      <c r="I269" s="6" t="s">
        <v>1424</v>
      </c>
      <c r="J269" s="6" t="s">
        <v>1425</v>
      </c>
      <c r="K269" s="7" t="str">
        <f>HYPERLINK("https://website.cs.vt.edu/research/Seminars/Duri_Long.html","https://website.cs.vt.edu/research/Seminars/Duri_Long.html")</f>
        <v>https://website.cs.vt.edu/research/Seminars/Duri_Long.html</v>
      </c>
      <c r="L269" s="6" t="s">
        <v>1426</v>
      </c>
      <c r="M269" s="6">
        <v>1.0</v>
      </c>
      <c r="N269" s="6">
        <v>1.0</v>
      </c>
      <c r="O269" s="6">
        <v>0.0</v>
      </c>
      <c r="P269" s="6">
        <v>0.0</v>
      </c>
      <c r="Q269" s="6">
        <v>2.0</v>
      </c>
      <c r="R269" s="6">
        <v>2.0</v>
      </c>
      <c r="S269" s="6">
        <v>0.0</v>
      </c>
      <c r="T269" s="6"/>
    </row>
    <row r="270" ht="15.75" customHeight="1">
      <c r="A270" s="4" t="s">
        <v>16</v>
      </c>
      <c r="B270" s="4" t="s">
        <v>43</v>
      </c>
      <c r="C270" s="4" t="s">
        <v>1203</v>
      </c>
      <c r="D270" s="4" t="s">
        <v>54</v>
      </c>
      <c r="E270" s="4">
        <v>2.0</v>
      </c>
      <c r="F270" s="4" t="s">
        <v>1201</v>
      </c>
      <c r="G270" s="4" t="s">
        <v>1427</v>
      </c>
      <c r="H270" s="4" t="s">
        <v>1428</v>
      </c>
      <c r="I270" s="4" t="s">
        <v>1429</v>
      </c>
      <c r="J270" s="4" t="s">
        <v>1430</v>
      </c>
      <c r="K270" s="5" t="str">
        <f>HYPERLINK("https://website.cs.vt.edu/research/Seminars/Elisa_Bertino.html","https://website.cs.vt.edu/research/Seminars/Elisa_Bertino.html")</f>
        <v>https://website.cs.vt.edu/research/Seminars/Elisa_Bertino.html</v>
      </c>
      <c r="L270" s="4" t="s">
        <v>1431</v>
      </c>
      <c r="M270" s="4">
        <v>1.0</v>
      </c>
      <c r="N270" s="4">
        <v>1.0</v>
      </c>
      <c r="O270" s="4">
        <v>0.0</v>
      </c>
      <c r="P270" s="4">
        <v>1.0</v>
      </c>
      <c r="Q270" s="4">
        <v>2.0</v>
      </c>
      <c r="R270" s="4">
        <v>3.0</v>
      </c>
      <c r="S270" s="4">
        <v>0.0</v>
      </c>
      <c r="T270" s="4"/>
    </row>
    <row r="271" ht="15.75" customHeight="1">
      <c r="A271" s="6" t="s">
        <v>16</v>
      </c>
      <c r="B271" s="6" t="s">
        <v>43</v>
      </c>
      <c r="C271" s="6" t="s">
        <v>1203</v>
      </c>
      <c r="D271" s="6" t="s">
        <v>54</v>
      </c>
      <c r="E271" s="6">
        <v>2.0</v>
      </c>
      <c r="F271" s="6" t="s">
        <v>1201</v>
      </c>
      <c r="G271" s="6" t="s">
        <v>1432</v>
      </c>
      <c r="H271" s="6" t="s">
        <v>1433</v>
      </c>
      <c r="I271" s="6" t="s">
        <v>1434</v>
      </c>
      <c r="J271" s="6" t="s">
        <v>1435</v>
      </c>
      <c r="K271" s="7" t="str">
        <f>HYPERLINK("https://website.cs.vt.edu/research/Seminars/Eric_Anschuetz.html","https://website.cs.vt.edu/research/Seminars/Eric_Anschuetz.html")</f>
        <v>https://website.cs.vt.edu/research/Seminars/Eric_Anschuetz.html</v>
      </c>
      <c r="L271" s="6" t="s">
        <v>1436</v>
      </c>
      <c r="M271" s="6">
        <v>1.0</v>
      </c>
      <c r="N271" s="6">
        <v>1.0</v>
      </c>
      <c r="O271" s="6">
        <v>0.0</v>
      </c>
      <c r="P271" s="6">
        <v>0.0</v>
      </c>
      <c r="Q271" s="6">
        <v>2.0</v>
      </c>
      <c r="R271" s="6">
        <v>2.0</v>
      </c>
      <c r="S271" s="6">
        <v>0.0</v>
      </c>
      <c r="T271" s="6"/>
    </row>
    <row r="272" ht="15.75" customHeight="1">
      <c r="A272" s="4" t="s">
        <v>16</v>
      </c>
      <c r="B272" s="4" t="s">
        <v>43</v>
      </c>
      <c r="C272" s="4" t="s">
        <v>1203</v>
      </c>
      <c r="D272" s="4" t="s">
        <v>54</v>
      </c>
      <c r="E272" s="4">
        <v>2.0</v>
      </c>
      <c r="F272" s="4" t="s">
        <v>1201</v>
      </c>
      <c r="G272" s="4" t="s">
        <v>1437</v>
      </c>
      <c r="H272" s="4" t="s">
        <v>1438</v>
      </c>
      <c r="I272" s="4" t="s">
        <v>1439</v>
      </c>
      <c r="J272" s="4" t="s">
        <v>1440</v>
      </c>
      <c r="K272" s="5" t="str">
        <f>HYPERLINK("https://website.cs.vt.edu/research/Seminars/Eric_Pauley.html","https://website.cs.vt.edu/research/Seminars/Eric_Pauley.html")</f>
        <v>https://website.cs.vt.edu/research/Seminars/Eric_Pauley.html</v>
      </c>
      <c r="L272" s="4" t="s">
        <v>1441</v>
      </c>
      <c r="M272" s="4">
        <v>1.0</v>
      </c>
      <c r="N272" s="4">
        <v>1.0</v>
      </c>
      <c r="O272" s="4">
        <v>0.0</v>
      </c>
      <c r="P272" s="4">
        <v>1.0</v>
      </c>
      <c r="Q272" s="4">
        <v>2.0</v>
      </c>
      <c r="R272" s="4">
        <v>2.0</v>
      </c>
      <c r="S272" s="4">
        <v>0.0</v>
      </c>
      <c r="T272" s="4"/>
    </row>
    <row r="273" ht="15.75" customHeight="1">
      <c r="A273" s="6" t="s">
        <v>16</v>
      </c>
      <c r="B273" s="6" t="s">
        <v>43</v>
      </c>
      <c r="C273" s="6" t="s">
        <v>1203</v>
      </c>
      <c r="D273" s="6" t="s">
        <v>54</v>
      </c>
      <c r="E273" s="6">
        <v>2.0</v>
      </c>
      <c r="F273" s="6" t="s">
        <v>1201</v>
      </c>
      <c r="G273" s="6" t="s">
        <v>1442</v>
      </c>
      <c r="H273" s="6" t="s">
        <v>1443</v>
      </c>
      <c r="I273" s="6" t="s">
        <v>1444</v>
      </c>
      <c r="J273" s="6" t="s">
        <v>1445</v>
      </c>
      <c r="K273" s="7" t="str">
        <f>HYPERLINK("https://website.cs.vt.edu/research/Seminars/Evan_King.html","https://website.cs.vt.edu/research/Seminars/Evan_King.html")</f>
        <v>https://website.cs.vt.edu/research/Seminars/Evan_King.html</v>
      </c>
      <c r="L273" s="6" t="s">
        <v>1446</v>
      </c>
      <c r="M273" s="6">
        <v>1.0</v>
      </c>
      <c r="N273" s="6">
        <v>1.0</v>
      </c>
      <c r="O273" s="6">
        <v>0.0</v>
      </c>
      <c r="P273" s="6">
        <v>2.0</v>
      </c>
      <c r="Q273" s="6">
        <v>2.0</v>
      </c>
      <c r="R273" s="6">
        <v>2.0</v>
      </c>
      <c r="S273" s="6">
        <v>0.0</v>
      </c>
      <c r="T273" s="6"/>
    </row>
    <row r="274" ht="15.75" customHeight="1">
      <c r="A274" s="4" t="s">
        <v>16</v>
      </c>
      <c r="B274" s="4" t="s">
        <v>43</v>
      </c>
      <c r="C274" s="4" t="s">
        <v>1203</v>
      </c>
      <c r="D274" s="4" t="s">
        <v>54</v>
      </c>
      <c r="E274" s="4">
        <v>2.0</v>
      </c>
      <c r="F274" s="4" t="s">
        <v>1201</v>
      </c>
      <c r="G274" s="4" t="s">
        <v>1447</v>
      </c>
      <c r="H274" s="4" t="s">
        <v>1448</v>
      </c>
      <c r="I274" s="4" t="s">
        <v>1449</v>
      </c>
      <c r="J274" s="4" t="s">
        <v>1450</v>
      </c>
      <c r="K274" s="5" t="str">
        <f>HYPERLINK("https://website.cs.vt.edu/research/Seminars/Geoff_Pleiss.html","https://website.cs.vt.edu/research/Seminars/Geoff_Pleiss.html")</f>
        <v>https://website.cs.vt.edu/research/Seminars/Geoff_Pleiss.html</v>
      </c>
      <c r="L274" s="4" t="s">
        <v>1451</v>
      </c>
      <c r="M274" s="4">
        <v>1.0</v>
      </c>
      <c r="N274" s="4">
        <v>1.0</v>
      </c>
      <c r="O274" s="4">
        <v>0.0</v>
      </c>
      <c r="P274" s="4">
        <v>0.0</v>
      </c>
      <c r="Q274" s="4">
        <v>2.0</v>
      </c>
      <c r="R274" s="4">
        <v>2.0</v>
      </c>
      <c r="S274" s="4">
        <v>0.0</v>
      </c>
      <c r="T274" s="4"/>
    </row>
    <row r="275" ht="15.75" customHeight="1">
      <c r="A275" s="6" t="s">
        <v>16</v>
      </c>
      <c r="B275" s="6" t="s">
        <v>43</v>
      </c>
      <c r="C275" s="6" t="s">
        <v>1203</v>
      </c>
      <c r="D275" s="6" t="s">
        <v>54</v>
      </c>
      <c r="E275" s="6">
        <v>2.0</v>
      </c>
      <c r="F275" s="6" t="s">
        <v>1201</v>
      </c>
      <c r="G275" s="6" t="s">
        <v>1452</v>
      </c>
      <c r="H275" s="6" t="s">
        <v>1453</v>
      </c>
      <c r="I275" s="6" t="s">
        <v>1454</v>
      </c>
      <c r="J275" s="6" t="s">
        <v>1455</v>
      </c>
      <c r="K275" s="7" t="str">
        <f>HYPERLINK("https://website.cs.vt.edu/research/Seminars/Gokul-Ravi.html","https://website.cs.vt.edu/research/Seminars/Gokul-Ravi.html")</f>
        <v>https://website.cs.vt.edu/research/Seminars/Gokul-Ravi.html</v>
      </c>
      <c r="L275" s="6" t="s">
        <v>1456</v>
      </c>
      <c r="M275" s="6">
        <v>1.0</v>
      </c>
      <c r="N275" s="6">
        <v>1.0</v>
      </c>
      <c r="O275" s="6">
        <v>0.0</v>
      </c>
      <c r="P275" s="6">
        <v>1.0</v>
      </c>
      <c r="Q275" s="6">
        <v>2.0</v>
      </c>
      <c r="R275" s="6">
        <v>2.0</v>
      </c>
      <c r="S275" s="6">
        <v>0.0</v>
      </c>
      <c r="T275" s="6"/>
    </row>
    <row r="276" ht="15.75" customHeight="1">
      <c r="A276" s="4" t="s">
        <v>16</v>
      </c>
      <c r="B276" s="4" t="s">
        <v>43</v>
      </c>
      <c r="C276" s="4" t="s">
        <v>1203</v>
      </c>
      <c r="D276" s="4" t="s">
        <v>54</v>
      </c>
      <c r="E276" s="4">
        <v>2.0</v>
      </c>
      <c r="F276" s="4" t="s">
        <v>1201</v>
      </c>
      <c r="G276" s="4" t="s">
        <v>1457</v>
      </c>
      <c r="H276" s="4" t="s">
        <v>1458</v>
      </c>
      <c r="I276" s="4" t="s">
        <v>1459</v>
      </c>
      <c r="J276" s="4" t="s">
        <v>1460</v>
      </c>
      <c r="K276" s="5" t="str">
        <f>HYPERLINK("https://website.cs.vt.edu/research/Seminars/Graduate-Seminar-02-09-22.html","https://website.cs.vt.edu/research/Seminars/Graduate-Seminar-02-09-22.html")</f>
        <v>https://website.cs.vt.edu/research/Seminars/Graduate-Seminar-02-09-22.html</v>
      </c>
      <c r="L276" s="4" t="s">
        <v>1461</v>
      </c>
      <c r="M276" s="4">
        <v>1.0</v>
      </c>
      <c r="N276" s="4">
        <v>1.0</v>
      </c>
      <c r="O276" s="4">
        <v>4.0</v>
      </c>
      <c r="P276" s="4">
        <v>0.0</v>
      </c>
      <c r="Q276" s="4">
        <v>2.0</v>
      </c>
      <c r="R276" s="4">
        <v>2.0</v>
      </c>
      <c r="S276" s="4">
        <v>0.0</v>
      </c>
      <c r="T276" s="4"/>
    </row>
    <row r="277" ht="15.75" customHeight="1">
      <c r="A277" s="6" t="s">
        <v>16</v>
      </c>
      <c r="B277" s="6" t="s">
        <v>43</v>
      </c>
      <c r="C277" s="6" t="s">
        <v>1203</v>
      </c>
      <c r="D277" s="6" t="s">
        <v>54</v>
      </c>
      <c r="E277" s="6">
        <v>2.0</v>
      </c>
      <c r="F277" s="6" t="s">
        <v>1201</v>
      </c>
      <c r="G277" s="6" t="s">
        <v>1462</v>
      </c>
      <c r="H277" s="6" t="s">
        <v>1463</v>
      </c>
      <c r="I277" s="6" t="s">
        <v>1464</v>
      </c>
      <c r="J277" s="6" t="s">
        <v>1465</v>
      </c>
      <c r="K277" s="7" t="str">
        <f>HYPERLINK("https://website.cs.vt.edu/research/Seminars/Graduate-Seminar-09-09-22.html","https://website.cs.vt.edu/research/Seminars/Graduate-Seminar-09-09-22.html")</f>
        <v>https://website.cs.vt.edu/research/Seminars/Graduate-Seminar-09-09-22.html</v>
      </c>
      <c r="L277" s="6" t="s">
        <v>1466</v>
      </c>
      <c r="M277" s="6">
        <v>1.0</v>
      </c>
      <c r="N277" s="6">
        <v>1.0</v>
      </c>
      <c r="O277" s="6">
        <v>0.0</v>
      </c>
      <c r="P277" s="6">
        <v>1.0</v>
      </c>
      <c r="Q277" s="6">
        <v>2.0</v>
      </c>
      <c r="R277" s="6">
        <v>2.0</v>
      </c>
      <c r="S277" s="6">
        <v>0.0</v>
      </c>
      <c r="T277" s="6"/>
    </row>
    <row r="278" ht="15.75" customHeight="1">
      <c r="A278" s="4" t="s">
        <v>16</v>
      </c>
      <c r="B278" s="4" t="s">
        <v>43</v>
      </c>
      <c r="C278" s="4" t="s">
        <v>1203</v>
      </c>
      <c r="D278" s="4" t="s">
        <v>54</v>
      </c>
      <c r="E278" s="4">
        <v>2.0</v>
      </c>
      <c r="F278" s="4" t="s">
        <v>1201</v>
      </c>
      <c r="G278" s="4" t="s">
        <v>1467</v>
      </c>
      <c r="H278" s="4" t="s">
        <v>1468</v>
      </c>
      <c r="I278" s="4" t="s">
        <v>1469</v>
      </c>
      <c r="J278" s="4" t="s">
        <v>1470</v>
      </c>
      <c r="K278" s="5" t="str">
        <f>HYPERLINK("https://website.cs.vt.edu/research/Seminars/Graduate-Seminar-09-16-22.html","https://website.cs.vt.edu/research/Seminars/Graduate-Seminar-09-16-22.html")</f>
        <v>https://website.cs.vt.edu/research/Seminars/Graduate-Seminar-09-16-22.html</v>
      </c>
      <c r="L278" s="4" t="s">
        <v>1471</v>
      </c>
      <c r="M278" s="4">
        <v>1.0</v>
      </c>
      <c r="N278" s="4">
        <v>1.0</v>
      </c>
      <c r="O278" s="4">
        <v>0.0</v>
      </c>
      <c r="P278" s="4">
        <v>0.0</v>
      </c>
      <c r="Q278" s="4">
        <v>2.0</v>
      </c>
      <c r="R278" s="4">
        <v>2.0</v>
      </c>
      <c r="S278" s="4">
        <v>0.0</v>
      </c>
      <c r="T278" s="4"/>
    </row>
    <row r="279" ht="15.75" customHeight="1">
      <c r="A279" s="6" t="s">
        <v>16</v>
      </c>
      <c r="B279" s="6" t="s">
        <v>43</v>
      </c>
      <c r="C279" s="6" t="s">
        <v>1203</v>
      </c>
      <c r="D279" s="6" t="s">
        <v>54</v>
      </c>
      <c r="E279" s="6">
        <v>2.0</v>
      </c>
      <c r="F279" s="6" t="s">
        <v>1201</v>
      </c>
      <c r="G279" s="6" t="s">
        <v>1472</v>
      </c>
      <c r="H279" s="6" t="s">
        <v>1473</v>
      </c>
      <c r="I279" s="6" t="s">
        <v>1474</v>
      </c>
      <c r="J279" s="6" t="s">
        <v>1475</v>
      </c>
      <c r="K279" s="7" t="str">
        <f>HYPERLINK("https://website.cs.vt.edu/research/Seminars/Graduate-Seminar-09-23-22.html","https://website.cs.vt.edu/research/Seminars/Graduate-Seminar-09-23-22.html")</f>
        <v>https://website.cs.vt.edu/research/Seminars/Graduate-Seminar-09-23-22.html</v>
      </c>
      <c r="L279" s="6" t="s">
        <v>1476</v>
      </c>
      <c r="M279" s="6">
        <v>1.0</v>
      </c>
      <c r="N279" s="6">
        <v>1.0</v>
      </c>
      <c r="O279" s="6">
        <v>0.0</v>
      </c>
      <c r="P279" s="6">
        <v>0.0</v>
      </c>
      <c r="Q279" s="6">
        <v>2.0</v>
      </c>
      <c r="R279" s="6">
        <v>2.0</v>
      </c>
      <c r="S279" s="6">
        <v>0.0</v>
      </c>
      <c r="T279" s="6"/>
    </row>
    <row r="280" ht="15.75" customHeight="1">
      <c r="A280" s="4" t="s">
        <v>16</v>
      </c>
      <c r="B280" s="4" t="s">
        <v>43</v>
      </c>
      <c r="C280" s="4" t="s">
        <v>1203</v>
      </c>
      <c r="D280" s="4" t="s">
        <v>54</v>
      </c>
      <c r="E280" s="4">
        <v>2.0</v>
      </c>
      <c r="F280" s="4" t="s">
        <v>1201</v>
      </c>
      <c r="G280" s="4" t="s">
        <v>1477</v>
      </c>
      <c r="H280" s="4" t="s">
        <v>1478</v>
      </c>
      <c r="I280" s="4" t="s">
        <v>1479</v>
      </c>
      <c r="J280" s="4" t="s">
        <v>1480</v>
      </c>
      <c r="K280" s="5" t="str">
        <f>HYPERLINK("https://website.cs.vt.edu/research/Seminars/Graduate-Seminar-10-14-22.html","https://website.cs.vt.edu/research/Seminars/Graduate-Seminar-10-14-22.html")</f>
        <v>https://website.cs.vt.edu/research/Seminars/Graduate-Seminar-10-14-22.html</v>
      </c>
      <c r="L280" s="4" t="s">
        <v>1481</v>
      </c>
      <c r="M280" s="4">
        <v>1.0</v>
      </c>
      <c r="N280" s="4">
        <v>1.0</v>
      </c>
      <c r="O280" s="4">
        <v>0.0</v>
      </c>
      <c r="P280" s="4">
        <v>4.0</v>
      </c>
      <c r="Q280" s="4">
        <v>2.0</v>
      </c>
      <c r="R280" s="4">
        <v>2.0</v>
      </c>
      <c r="S280" s="4">
        <v>0.0</v>
      </c>
      <c r="T280" s="4"/>
    </row>
    <row r="281" ht="15.75" customHeight="1">
      <c r="A281" s="6" t="s">
        <v>16</v>
      </c>
      <c r="B281" s="6" t="s">
        <v>43</v>
      </c>
      <c r="C281" s="6" t="s">
        <v>1203</v>
      </c>
      <c r="D281" s="6" t="s">
        <v>54</v>
      </c>
      <c r="E281" s="6">
        <v>2.0</v>
      </c>
      <c r="F281" s="6" t="s">
        <v>1201</v>
      </c>
      <c r="G281" s="6" t="s">
        <v>1482</v>
      </c>
      <c r="H281" s="6" t="s">
        <v>1483</v>
      </c>
      <c r="I281" s="6" t="s">
        <v>1484</v>
      </c>
      <c r="J281" s="6" t="s">
        <v>1485</v>
      </c>
      <c r="K281" s="7" t="str">
        <f>HYPERLINK("https://website.cs.vt.edu/research/Seminars/Graduate-Seminar-10-21-22.html","https://website.cs.vt.edu/research/Seminars/Graduate-Seminar-10-21-22.html")</f>
        <v>https://website.cs.vt.edu/research/Seminars/Graduate-Seminar-10-21-22.html</v>
      </c>
      <c r="L281" s="6" t="s">
        <v>1486</v>
      </c>
      <c r="M281" s="6">
        <v>1.0</v>
      </c>
      <c r="N281" s="6">
        <v>1.0</v>
      </c>
      <c r="O281" s="6">
        <v>0.0</v>
      </c>
      <c r="P281" s="6">
        <v>3.0</v>
      </c>
      <c r="Q281" s="6">
        <v>2.0</v>
      </c>
      <c r="R281" s="6">
        <v>2.0</v>
      </c>
      <c r="S281" s="6">
        <v>0.0</v>
      </c>
      <c r="T281" s="6"/>
    </row>
    <row r="282" ht="15.75" customHeight="1">
      <c r="A282" s="4" t="s">
        <v>16</v>
      </c>
      <c r="B282" s="4" t="s">
        <v>43</v>
      </c>
      <c r="C282" s="4" t="s">
        <v>1203</v>
      </c>
      <c r="D282" s="4" t="s">
        <v>54</v>
      </c>
      <c r="E282" s="4">
        <v>2.0</v>
      </c>
      <c r="F282" s="4" t="s">
        <v>1201</v>
      </c>
      <c r="G282" s="4" t="s">
        <v>1487</v>
      </c>
      <c r="H282" s="4" t="s">
        <v>1488</v>
      </c>
      <c r="I282" s="4" t="s">
        <v>1489</v>
      </c>
      <c r="J282" s="4" t="s">
        <v>1490</v>
      </c>
      <c r="K282" s="5" t="str">
        <f>HYPERLINK("https://website.cs.vt.edu/research/Seminars/Graduate-Seminar-10-28-22.html","https://website.cs.vt.edu/research/Seminars/Graduate-Seminar-10-28-22.html")</f>
        <v>https://website.cs.vt.edu/research/Seminars/Graduate-Seminar-10-28-22.html</v>
      </c>
      <c r="L282" s="4" t="s">
        <v>1491</v>
      </c>
      <c r="M282" s="4">
        <v>1.0</v>
      </c>
      <c r="N282" s="4">
        <v>1.0</v>
      </c>
      <c r="O282" s="4">
        <v>0.0</v>
      </c>
      <c r="P282" s="4">
        <v>0.0</v>
      </c>
      <c r="Q282" s="4">
        <v>2.0</v>
      </c>
      <c r="R282" s="4">
        <v>2.0</v>
      </c>
      <c r="S282" s="4">
        <v>0.0</v>
      </c>
      <c r="T282" s="4"/>
    </row>
    <row r="283" ht="15.75" customHeight="1">
      <c r="A283" s="6" t="s">
        <v>16</v>
      </c>
      <c r="B283" s="6" t="s">
        <v>43</v>
      </c>
      <c r="C283" s="6" t="s">
        <v>1203</v>
      </c>
      <c r="D283" s="6" t="s">
        <v>54</v>
      </c>
      <c r="E283" s="6">
        <v>2.0</v>
      </c>
      <c r="F283" s="6" t="s">
        <v>1201</v>
      </c>
      <c r="G283" s="6" t="s">
        <v>1492</v>
      </c>
      <c r="H283" s="6" t="s">
        <v>1493</v>
      </c>
      <c r="I283" s="6" t="s">
        <v>1494</v>
      </c>
      <c r="J283" s="6" t="s">
        <v>1495</v>
      </c>
      <c r="K283" s="7" t="str">
        <f>HYPERLINK("https://website.cs.vt.edu/research/Seminars/Graduate-Seminar-11-04-22.html","https://website.cs.vt.edu/research/Seminars/Graduate-Seminar-11-04-22.html")</f>
        <v>https://website.cs.vt.edu/research/Seminars/Graduate-Seminar-11-04-22.html</v>
      </c>
      <c r="L283" s="6" t="s">
        <v>1496</v>
      </c>
      <c r="M283" s="6">
        <v>1.0</v>
      </c>
      <c r="N283" s="6">
        <v>1.0</v>
      </c>
      <c r="O283" s="6">
        <v>0.0</v>
      </c>
      <c r="P283" s="6">
        <v>1.0</v>
      </c>
      <c r="Q283" s="6">
        <v>2.0</v>
      </c>
      <c r="R283" s="6">
        <v>2.0</v>
      </c>
      <c r="S283" s="6">
        <v>0.0</v>
      </c>
      <c r="T283" s="6"/>
    </row>
    <row r="284" ht="15.75" customHeight="1">
      <c r="A284" s="4" t="s">
        <v>16</v>
      </c>
      <c r="B284" s="4" t="s">
        <v>43</v>
      </c>
      <c r="C284" s="4" t="s">
        <v>1203</v>
      </c>
      <c r="D284" s="4" t="s">
        <v>54</v>
      </c>
      <c r="E284" s="4">
        <v>2.0</v>
      </c>
      <c r="F284" s="4" t="s">
        <v>1201</v>
      </c>
      <c r="G284" s="4" t="s">
        <v>1497</v>
      </c>
      <c r="H284" s="4" t="s">
        <v>1498</v>
      </c>
      <c r="I284" s="4" t="s">
        <v>1499</v>
      </c>
      <c r="J284" s="4" t="s">
        <v>1500</v>
      </c>
      <c r="K284" s="5" t="str">
        <f>HYPERLINK("https://website.cs.vt.edu/research/Seminars/Graduate-Seminar-11-11-22.html","https://website.cs.vt.edu/research/Seminars/Graduate-Seminar-11-11-22.html")</f>
        <v>https://website.cs.vt.edu/research/Seminars/Graduate-Seminar-11-11-22.html</v>
      </c>
      <c r="L284" s="4" t="s">
        <v>1501</v>
      </c>
      <c r="M284" s="4">
        <v>1.0</v>
      </c>
      <c r="N284" s="4">
        <v>1.0</v>
      </c>
      <c r="O284" s="4">
        <v>0.0</v>
      </c>
      <c r="P284" s="4">
        <v>0.0</v>
      </c>
      <c r="Q284" s="4">
        <v>2.0</v>
      </c>
      <c r="R284" s="4">
        <v>2.0</v>
      </c>
      <c r="S284" s="4">
        <v>0.0</v>
      </c>
      <c r="T284" s="4"/>
    </row>
    <row r="285" ht="15.75" customHeight="1">
      <c r="A285" s="6" t="s">
        <v>16</v>
      </c>
      <c r="B285" s="6" t="s">
        <v>43</v>
      </c>
      <c r="C285" s="6" t="s">
        <v>1203</v>
      </c>
      <c r="D285" s="6" t="s">
        <v>54</v>
      </c>
      <c r="E285" s="6">
        <v>2.0</v>
      </c>
      <c r="F285" s="6" t="s">
        <v>1201</v>
      </c>
      <c r="G285" s="6" t="s">
        <v>1502</v>
      </c>
      <c r="H285" s="6" t="s">
        <v>1503</v>
      </c>
      <c r="I285" s="6" t="s">
        <v>1504</v>
      </c>
      <c r="J285" s="6" t="s">
        <v>1505</v>
      </c>
      <c r="K285" s="7" t="str">
        <f>HYPERLINK("https://website.cs.vt.edu/research/Seminars/Graduate-Seminar-11-18-22.html","https://website.cs.vt.edu/research/Seminars/Graduate-Seminar-11-18-22.html")</f>
        <v>https://website.cs.vt.edu/research/Seminars/Graduate-Seminar-11-18-22.html</v>
      </c>
      <c r="L285" s="6" t="s">
        <v>1506</v>
      </c>
      <c r="M285" s="6">
        <v>1.0</v>
      </c>
      <c r="N285" s="6">
        <v>1.0</v>
      </c>
      <c r="O285" s="6">
        <v>0.0</v>
      </c>
      <c r="P285" s="6">
        <v>0.0</v>
      </c>
      <c r="Q285" s="6">
        <v>2.0</v>
      </c>
      <c r="R285" s="6">
        <v>2.0</v>
      </c>
      <c r="S285" s="6">
        <v>0.0</v>
      </c>
      <c r="T285" s="6"/>
    </row>
    <row r="286" ht="15.75" customHeight="1">
      <c r="A286" s="4" t="s">
        <v>16</v>
      </c>
      <c r="B286" s="4" t="s">
        <v>43</v>
      </c>
      <c r="C286" s="4" t="s">
        <v>1203</v>
      </c>
      <c r="D286" s="4" t="s">
        <v>54</v>
      </c>
      <c r="E286" s="4">
        <v>2.0</v>
      </c>
      <c r="F286" s="4" t="s">
        <v>1201</v>
      </c>
      <c r="G286" s="4" t="s">
        <v>1507</v>
      </c>
      <c r="H286" s="4" t="s">
        <v>1508</v>
      </c>
      <c r="I286" s="4" t="s">
        <v>1509</v>
      </c>
      <c r="J286" s="4" t="s">
        <v>1510</v>
      </c>
      <c r="K286" s="5" t="str">
        <f>HYPERLINK("https://website.cs.vt.edu/research/Seminars/Graduate-Seminar-12-02-22.html","https://website.cs.vt.edu/research/Seminars/Graduate-Seminar-12-02-22.html")</f>
        <v>https://website.cs.vt.edu/research/Seminars/Graduate-Seminar-12-02-22.html</v>
      </c>
      <c r="L286" s="4" t="s">
        <v>1511</v>
      </c>
      <c r="M286" s="4">
        <v>1.0</v>
      </c>
      <c r="N286" s="4">
        <v>1.0</v>
      </c>
      <c r="O286" s="4">
        <v>0.0</v>
      </c>
      <c r="P286" s="4">
        <v>1.0</v>
      </c>
      <c r="Q286" s="4">
        <v>2.0</v>
      </c>
      <c r="R286" s="4">
        <v>2.0</v>
      </c>
      <c r="S286" s="4">
        <v>0.0</v>
      </c>
      <c r="T286" s="4"/>
    </row>
    <row r="287" ht="15.75" customHeight="1">
      <c r="A287" s="6" t="s">
        <v>16</v>
      </c>
      <c r="B287" s="6" t="s">
        <v>43</v>
      </c>
      <c r="C287" s="6" t="s">
        <v>1203</v>
      </c>
      <c r="D287" s="6" t="s">
        <v>54</v>
      </c>
      <c r="E287" s="6">
        <v>2.0</v>
      </c>
      <c r="F287" s="6" t="s">
        <v>1201</v>
      </c>
      <c r="G287" s="6" t="s">
        <v>1512</v>
      </c>
      <c r="H287" s="6" t="s">
        <v>1513</v>
      </c>
      <c r="I287" s="6" t="s">
        <v>1514</v>
      </c>
      <c r="J287" s="6" t="s">
        <v>1515</v>
      </c>
      <c r="K287" s="7" t="str">
        <f>HYPERLINK("https://website.cs.vt.edu/research/Seminars/Gushu_Li.html","https://website.cs.vt.edu/research/Seminars/Gushu_Li.html")</f>
        <v>https://website.cs.vt.edu/research/Seminars/Gushu_Li.html</v>
      </c>
      <c r="L287" s="6" t="s">
        <v>1516</v>
      </c>
      <c r="M287" s="6">
        <v>1.0</v>
      </c>
      <c r="N287" s="6">
        <v>1.0</v>
      </c>
      <c r="O287" s="6">
        <v>0.0</v>
      </c>
      <c r="P287" s="6">
        <v>1.0</v>
      </c>
      <c r="Q287" s="6">
        <v>2.0</v>
      </c>
      <c r="R287" s="6">
        <v>2.0</v>
      </c>
      <c r="S287" s="6">
        <v>0.0</v>
      </c>
      <c r="T287" s="6"/>
    </row>
    <row r="288" ht="15.75" customHeight="1">
      <c r="A288" s="4" t="s">
        <v>16</v>
      </c>
      <c r="B288" s="4" t="s">
        <v>43</v>
      </c>
      <c r="C288" s="4" t="s">
        <v>1203</v>
      </c>
      <c r="D288" s="4" t="s">
        <v>54</v>
      </c>
      <c r="E288" s="4">
        <v>2.0</v>
      </c>
      <c r="F288" s="4" t="s">
        <v>1201</v>
      </c>
      <c r="G288" s="4" t="s">
        <v>1517</v>
      </c>
      <c r="H288" s="4" t="s">
        <v>1518</v>
      </c>
      <c r="I288" s="4" t="s">
        <v>1519</v>
      </c>
      <c r="J288" s="4" t="s">
        <v>1520</v>
      </c>
      <c r="K288" s="5" t="str">
        <f>HYPERLINK("https://website.cs.vt.edu/research/Seminars/Hang-Liu.html","https://website.cs.vt.edu/research/Seminars/Hang-Liu.html")</f>
        <v>https://website.cs.vt.edu/research/Seminars/Hang-Liu.html</v>
      </c>
      <c r="L288" s="4" t="s">
        <v>1521</v>
      </c>
      <c r="M288" s="4">
        <v>1.0</v>
      </c>
      <c r="N288" s="4">
        <v>1.0</v>
      </c>
      <c r="O288" s="4">
        <v>0.0</v>
      </c>
      <c r="P288" s="4">
        <v>1.0</v>
      </c>
      <c r="Q288" s="4">
        <v>2.0</v>
      </c>
      <c r="R288" s="4">
        <v>2.0</v>
      </c>
      <c r="S288" s="4">
        <v>0.0</v>
      </c>
      <c r="T288" s="4"/>
    </row>
    <row r="289" ht="15.75" customHeight="1">
      <c r="A289" s="6" t="s">
        <v>16</v>
      </c>
      <c r="B289" s="6" t="s">
        <v>43</v>
      </c>
      <c r="C289" s="6" t="s">
        <v>1203</v>
      </c>
      <c r="D289" s="6" t="s">
        <v>54</v>
      </c>
      <c r="E289" s="6">
        <v>2.0</v>
      </c>
      <c r="F289" s="6" t="s">
        <v>1201</v>
      </c>
      <c r="G289" s="6" t="s">
        <v>1522</v>
      </c>
      <c r="H289" s="6" t="s">
        <v>1523</v>
      </c>
      <c r="I289" s="6" t="s">
        <v>1524</v>
      </c>
      <c r="J289" s="6" t="s">
        <v>1525</v>
      </c>
      <c r="K289" s="7" t="str">
        <f>HYPERLINK("https://website.cs.vt.edu/research/Seminars/Harjas-Singh.html","https://website.cs.vt.edu/research/Seminars/Harjas-Singh.html")</f>
        <v>https://website.cs.vt.edu/research/Seminars/Harjas-Singh.html</v>
      </c>
      <c r="L289" s="6" t="s">
        <v>1526</v>
      </c>
      <c r="M289" s="6">
        <v>1.0</v>
      </c>
      <c r="N289" s="6">
        <v>1.0</v>
      </c>
      <c r="O289" s="6">
        <v>0.0</v>
      </c>
      <c r="P289" s="6">
        <v>0.0</v>
      </c>
      <c r="Q289" s="6">
        <v>2.0</v>
      </c>
      <c r="R289" s="6">
        <v>2.0</v>
      </c>
      <c r="S289" s="6">
        <v>0.0</v>
      </c>
      <c r="T289" s="6"/>
    </row>
    <row r="290" ht="15.75" customHeight="1">
      <c r="A290" s="4" t="s">
        <v>16</v>
      </c>
      <c r="B290" s="4" t="s">
        <v>43</v>
      </c>
      <c r="C290" s="4" t="s">
        <v>1203</v>
      </c>
      <c r="D290" s="4" t="s">
        <v>54</v>
      </c>
      <c r="E290" s="4">
        <v>2.0</v>
      </c>
      <c r="F290" s="4" t="s">
        <v>1201</v>
      </c>
      <c r="G290" s="4" t="s">
        <v>1527</v>
      </c>
      <c r="H290" s="4" t="s">
        <v>1528</v>
      </c>
      <c r="I290" s="4" t="s">
        <v>1529</v>
      </c>
      <c r="J290" s="4" t="s">
        <v>1530</v>
      </c>
      <c r="K290" s="5" t="str">
        <f>HYPERLINK("https://website.cs.vt.edu/research/Seminars/Hashim_Sharif.html","https://website.cs.vt.edu/research/Seminars/Hashim_Sharif.html")</f>
        <v>https://website.cs.vt.edu/research/Seminars/Hashim_Sharif.html</v>
      </c>
      <c r="L290" s="4" t="s">
        <v>1531</v>
      </c>
      <c r="M290" s="4">
        <v>1.0</v>
      </c>
      <c r="N290" s="4">
        <v>1.0</v>
      </c>
      <c r="O290" s="4">
        <v>0.0</v>
      </c>
      <c r="P290" s="4">
        <v>1.0</v>
      </c>
      <c r="Q290" s="4">
        <v>2.0</v>
      </c>
      <c r="R290" s="4">
        <v>2.0</v>
      </c>
      <c r="S290" s="4">
        <v>0.0</v>
      </c>
      <c r="T290" s="4"/>
    </row>
    <row r="291" ht="15.75" customHeight="1">
      <c r="A291" s="6" t="s">
        <v>16</v>
      </c>
      <c r="B291" s="6" t="s">
        <v>43</v>
      </c>
      <c r="C291" s="6" t="s">
        <v>1203</v>
      </c>
      <c r="D291" s="6" t="s">
        <v>54</v>
      </c>
      <c r="E291" s="6">
        <v>2.0</v>
      </c>
      <c r="F291" s="6" t="s">
        <v>1201</v>
      </c>
      <c r="G291" s="6" t="s">
        <v>1532</v>
      </c>
      <c r="H291" s="6" t="s">
        <v>1533</v>
      </c>
      <c r="I291" s="6" t="s">
        <v>1534</v>
      </c>
      <c r="J291" s="6" t="s">
        <v>1535</v>
      </c>
      <c r="K291" s="7" t="str">
        <f>HYPERLINK("https://website.cs.vt.edu/research/Seminars/Hezi_Zhang.html","https://website.cs.vt.edu/research/Seminars/Hezi_Zhang.html")</f>
        <v>https://website.cs.vt.edu/research/Seminars/Hezi_Zhang.html</v>
      </c>
      <c r="L291" s="6" t="s">
        <v>1536</v>
      </c>
      <c r="M291" s="6">
        <v>1.0</v>
      </c>
      <c r="N291" s="6">
        <v>1.0</v>
      </c>
      <c r="O291" s="6">
        <v>0.0</v>
      </c>
      <c r="P291" s="6">
        <v>0.0</v>
      </c>
      <c r="Q291" s="6">
        <v>2.0</v>
      </c>
      <c r="R291" s="6">
        <v>2.0</v>
      </c>
      <c r="S291" s="6">
        <v>0.0</v>
      </c>
      <c r="T291" s="6"/>
    </row>
    <row r="292" ht="15.75" customHeight="1">
      <c r="A292" s="4" t="s">
        <v>16</v>
      </c>
      <c r="B292" s="4" t="s">
        <v>43</v>
      </c>
      <c r="C292" s="4" t="s">
        <v>1203</v>
      </c>
      <c r="D292" s="4" t="s">
        <v>54</v>
      </c>
      <c r="E292" s="4">
        <v>2.0</v>
      </c>
      <c r="F292" s="4" t="s">
        <v>1201</v>
      </c>
      <c r="G292" s="4" t="s">
        <v>1537</v>
      </c>
      <c r="H292" s="4" t="s">
        <v>1538</v>
      </c>
      <c r="I292" s="4" t="s">
        <v>1539</v>
      </c>
      <c r="J292" s="4" t="s">
        <v>1540</v>
      </c>
      <c r="K292" s="5" t="str">
        <f>HYPERLINK("https://website.cs.vt.edu/research/Seminars/Homanga_Bharadhwaj.html","https://website.cs.vt.edu/research/Seminars/Homanga_Bharadhwaj.html")</f>
        <v>https://website.cs.vt.edu/research/Seminars/Homanga_Bharadhwaj.html</v>
      </c>
      <c r="L292" s="4" t="s">
        <v>1541</v>
      </c>
      <c r="M292" s="4">
        <v>1.0</v>
      </c>
      <c r="N292" s="4">
        <v>1.0</v>
      </c>
      <c r="O292" s="4">
        <v>0.0</v>
      </c>
      <c r="P292" s="4">
        <v>0.0</v>
      </c>
      <c r="Q292" s="4">
        <v>2.0</v>
      </c>
      <c r="R292" s="4">
        <v>2.0</v>
      </c>
      <c r="S292" s="4">
        <v>0.0</v>
      </c>
      <c r="T292" s="4"/>
    </row>
    <row r="293" ht="15.75" customHeight="1">
      <c r="A293" s="6" t="s">
        <v>16</v>
      </c>
      <c r="B293" s="6" t="s">
        <v>43</v>
      </c>
      <c r="C293" s="6" t="s">
        <v>1203</v>
      </c>
      <c r="D293" s="6" t="s">
        <v>54</v>
      </c>
      <c r="E293" s="6">
        <v>2.0</v>
      </c>
      <c r="F293" s="6" t="s">
        <v>1201</v>
      </c>
      <c r="G293" s="6" t="s">
        <v>1542</v>
      </c>
      <c r="H293" s="6" t="s">
        <v>1543</v>
      </c>
      <c r="I293" s="6" t="s">
        <v>1544</v>
      </c>
      <c r="J293" s="6" t="s">
        <v>1545</v>
      </c>
      <c r="K293" s="7" t="str">
        <f>HYPERLINK("https://website.cs.vt.edu/research/Seminars/Huaicheng-Li.html","https://website.cs.vt.edu/research/Seminars/Huaicheng-Li.html")</f>
        <v>https://website.cs.vt.edu/research/Seminars/Huaicheng-Li.html</v>
      </c>
      <c r="L293" s="6" t="s">
        <v>1546</v>
      </c>
      <c r="M293" s="6">
        <v>1.0</v>
      </c>
      <c r="N293" s="6">
        <v>1.0</v>
      </c>
      <c r="O293" s="6">
        <v>0.0</v>
      </c>
      <c r="P293" s="6">
        <v>0.0</v>
      </c>
      <c r="Q293" s="6">
        <v>2.0</v>
      </c>
      <c r="R293" s="6">
        <v>2.0</v>
      </c>
      <c r="S293" s="6">
        <v>0.0</v>
      </c>
      <c r="T293" s="6"/>
    </row>
    <row r="294" ht="15.75" customHeight="1">
      <c r="A294" s="4" t="s">
        <v>16</v>
      </c>
      <c r="B294" s="4" t="s">
        <v>43</v>
      </c>
      <c r="C294" s="4" t="s">
        <v>1203</v>
      </c>
      <c r="D294" s="4" t="s">
        <v>54</v>
      </c>
      <c r="E294" s="4">
        <v>2.0</v>
      </c>
      <c r="F294" s="4" t="s">
        <v>1201</v>
      </c>
      <c r="G294" s="4" t="s">
        <v>1547</v>
      </c>
      <c r="H294" s="4" t="s">
        <v>1548</v>
      </c>
      <c r="I294" s="4" t="s">
        <v>1549</v>
      </c>
      <c r="J294" s="4" t="s">
        <v>1550</v>
      </c>
      <c r="K294" s="5" t="str">
        <f>HYPERLINK("https://website.cs.vt.edu/research/Seminars/Huaicheng_Li.html","https://website.cs.vt.edu/research/Seminars/Huaicheng_Li.html")</f>
        <v>https://website.cs.vt.edu/research/Seminars/Huaicheng_Li.html</v>
      </c>
      <c r="L294" s="4" t="s">
        <v>1551</v>
      </c>
      <c r="M294" s="4">
        <v>1.0</v>
      </c>
      <c r="N294" s="4">
        <v>1.0</v>
      </c>
      <c r="O294" s="4">
        <v>0.0</v>
      </c>
      <c r="P294" s="4">
        <v>2.0</v>
      </c>
      <c r="Q294" s="4">
        <v>2.0</v>
      </c>
      <c r="R294" s="4">
        <v>2.0</v>
      </c>
      <c r="S294" s="4">
        <v>0.0</v>
      </c>
      <c r="T294" s="4"/>
    </row>
    <row r="295" ht="15.75" customHeight="1">
      <c r="A295" s="6" t="s">
        <v>16</v>
      </c>
      <c r="B295" s="6" t="s">
        <v>43</v>
      </c>
      <c r="C295" s="6" t="s">
        <v>1203</v>
      </c>
      <c r="D295" s="6" t="s">
        <v>54</v>
      </c>
      <c r="E295" s="6">
        <v>2.0</v>
      </c>
      <c r="F295" s="6" t="s">
        <v>1201</v>
      </c>
      <c r="G295" s="6" t="s">
        <v>1552</v>
      </c>
      <c r="H295" s="6" t="s">
        <v>1553</v>
      </c>
      <c r="I295" s="6" t="s">
        <v>1554</v>
      </c>
      <c r="J295" s="6" t="s">
        <v>1555</v>
      </c>
      <c r="K295" s="7" t="str">
        <f>HYPERLINK("https://website.cs.vt.edu/research/Seminars/Igor-Kadota.html","https://website.cs.vt.edu/research/Seminars/Igor-Kadota.html")</f>
        <v>https://website.cs.vt.edu/research/Seminars/Igor-Kadota.html</v>
      </c>
      <c r="L295" s="6" t="s">
        <v>1556</v>
      </c>
      <c r="M295" s="6">
        <v>1.0</v>
      </c>
      <c r="N295" s="6">
        <v>1.0</v>
      </c>
      <c r="O295" s="6">
        <v>0.0</v>
      </c>
      <c r="P295" s="6">
        <v>1.0</v>
      </c>
      <c r="Q295" s="6">
        <v>2.0</v>
      </c>
      <c r="R295" s="6">
        <v>2.0</v>
      </c>
      <c r="S295" s="6">
        <v>0.0</v>
      </c>
      <c r="T295" s="6"/>
    </row>
    <row r="296" ht="15.75" customHeight="1">
      <c r="A296" s="4" t="s">
        <v>16</v>
      </c>
      <c r="B296" s="4" t="s">
        <v>43</v>
      </c>
      <c r="C296" s="4" t="s">
        <v>1203</v>
      </c>
      <c r="D296" s="4" t="s">
        <v>54</v>
      </c>
      <c r="E296" s="4">
        <v>2.0</v>
      </c>
      <c r="F296" s="4" t="s">
        <v>1201</v>
      </c>
      <c r="G296" s="4" t="s">
        <v>1557</v>
      </c>
      <c r="H296" s="4" t="s">
        <v>1558</v>
      </c>
      <c r="I296" s="4" t="s">
        <v>1559</v>
      </c>
      <c r="J296" s="4" t="s">
        <v>1560</v>
      </c>
      <c r="K296" s="5" t="str">
        <f>HYPERLINK("https://website.cs.vt.edu/research/Seminars/ihudiyafinda_williams.html","https://website.cs.vt.edu/research/Seminars/ihudiyafinda_williams.html")</f>
        <v>https://website.cs.vt.edu/research/Seminars/ihudiyafinda_williams.html</v>
      </c>
      <c r="L296" s="4" t="s">
        <v>1561</v>
      </c>
      <c r="M296" s="4">
        <v>1.0</v>
      </c>
      <c r="N296" s="4">
        <v>1.0</v>
      </c>
      <c r="O296" s="4">
        <v>0.0</v>
      </c>
      <c r="P296" s="4">
        <v>0.0</v>
      </c>
      <c r="Q296" s="4">
        <v>2.0</v>
      </c>
      <c r="R296" s="4">
        <v>2.0</v>
      </c>
      <c r="S296" s="4">
        <v>0.0</v>
      </c>
      <c r="T296" s="4"/>
    </row>
    <row r="297" ht="15.75" customHeight="1">
      <c r="A297" s="6" t="s">
        <v>16</v>
      </c>
      <c r="B297" s="6" t="s">
        <v>43</v>
      </c>
      <c r="C297" s="6" t="s">
        <v>1203</v>
      </c>
      <c r="D297" s="6" t="s">
        <v>54</v>
      </c>
      <c r="E297" s="6">
        <v>2.0</v>
      </c>
      <c r="F297" s="6" t="s">
        <v>1201</v>
      </c>
      <c r="G297" s="6" t="s">
        <v>1562</v>
      </c>
      <c r="H297" s="6" t="s">
        <v>1563</v>
      </c>
      <c r="I297" s="6" t="s">
        <v>1564</v>
      </c>
      <c r="J297" s="6" t="s">
        <v>1565</v>
      </c>
      <c r="K297" s="7" t="str">
        <f>HYPERLINK("https://website.cs.vt.edu/research/Seminars/Jason-Snook.html","https://website.cs.vt.edu/research/Seminars/Jason-Snook.html")</f>
        <v>https://website.cs.vt.edu/research/Seminars/Jason-Snook.html</v>
      </c>
      <c r="L297" s="6" t="s">
        <v>1566</v>
      </c>
      <c r="M297" s="6">
        <v>1.0</v>
      </c>
      <c r="N297" s="6">
        <v>1.0</v>
      </c>
      <c r="O297" s="6">
        <v>0.0</v>
      </c>
      <c r="P297" s="6">
        <v>0.0</v>
      </c>
      <c r="Q297" s="6">
        <v>2.0</v>
      </c>
      <c r="R297" s="6">
        <v>2.0</v>
      </c>
      <c r="S297" s="6">
        <v>0.0</v>
      </c>
      <c r="T297" s="6"/>
    </row>
    <row r="298" ht="15.75" customHeight="1">
      <c r="A298" s="4" t="s">
        <v>16</v>
      </c>
      <c r="B298" s="4" t="s">
        <v>43</v>
      </c>
      <c r="C298" s="4" t="s">
        <v>1203</v>
      </c>
      <c r="D298" s="4" t="s">
        <v>54</v>
      </c>
      <c r="E298" s="4">
        <v>2.0</v>
      </c>
      <c r="F298" s="4" t="s">
        <v>1201</v>
      </c>
      <c r="G298" s="4" t="s">
        <v>1567</v>
      </c>
      <c r="H298" s="4" t="s">
        <v>1568</v>
      </c>
      <c r="I298" s="4" t="s">
        <v>1569</v>
      </c>
      <c r="J298" s="4" t="s">
        <v>1570</v>
      </c>
      <c r="K298" s="5" t="str">
        <f>HYPERLINK("https://website.cs.vt.edu/research/Seminars/Javier_Tibau.html","https://website.cs.vt.edu/research/Seminars/Javier_Tibau.html")</f>
        <v>https://website.cs.vt.edu/research/Seminars/Javier_Tibau.html</v>
      </c>
      <c r="L298" s="4" t="s">
        <v>1571</v>
      </c>
      <c r="M298" s="4">
        <v>1.0</v>
      </c>
      <c r="N298" s="4">
        <v>1.0</v>
      </c>
      <c r="O298" s="4">
        <v>0.0</v>
      </c>
      <c r="P298" s="4">
        <v>0.0</v>
      </c>
      <c r="Q298" s="4">
        <v>2.0</v>
      </c>
      <c r="R298" s="4">
        <v>2.0</v>
      </c>
      <c r="S298" s="4">
        <v>0.0</v>
      </c>
      <c r="T298" s="4"/>
    </row>
    <row r="299" ht="15.75" customHeight="1">
      <c r="A299" s="6" t="s">
        <v>16</v>
      </c>
      <c r="B299" s="6" t="s">
        <v>43</v>
      </c>
      <c r="C299" s="6" t="s">
        <v>1203</v>
      </c>
      <c r="D299" s="6" t="s">
        <v>54</v>
      </c>
      <c r="E299" s="6">
        <v>2.0</v>
      </c>
      <c r="F299" s="6" t="s">
        <v>1201</v>
      </c>
      <c r="G299" s="6" t="s">
        <v>1572</v>
      </c>
      <c r="H299" s="6" t="s">
        <v>1573</v>
      </c>
      <c r="I299" s="6" t="s">
        <v>1574</v>
      </c>
      <c r="J299" s="6" t="s">
        <v>1575</v>
      </c>
      <c r="K299" s="7" t="str">
        <f>HYPERLINK("https://website.cs.vt.edu/research/Seminars/Jiaming_Cui.html","https://website.cs.vt.edu/research/Seminars/Jiaming_Cui.html")</f>
        <v>https://website.cs.vt.edu/research/Seminars/Jiaming_Cui.html</v>
      </c>
      <c r="L299" s="6" t="s">
        <v>1576</v>
      </c>
      <c r="M299" s="6">
        <v>1.0</v>
      </c>
      <c r="N299" s="6">
        <v>1.0</v>
      </c>
      <c r="O299" s="6">
        <v>0.0</v>
      </c>
      <c r="P299" s="6">
        <v>0.0</v>
      </c>
      <c r="Q299" s="6">
        <v>2.0</v>
      </c>
      <c r="R299" s="6">
        <v>2.0</v>
      </c>
      <c r="S299" s="6">
        <v>0.0</v>
      </c>
      <c r="T299" s="6"/>
    </row>
    <row r="300" ht="15.75" customHeight="1">
      <c r="A300" s="4" t="s">
        <v>16</v>
      </c>
      <c r="B300" s="4" t="s">
        <v>43</v>
      </c>
      <c r="C300" s="4" t="s">
        <v>1203</v>
      </c>
      <c r="D300" s="4" t="s">
        <v>54</v>
      </c>
      <c r="E300" s="4">
        <v>2.0</v>
      </c>
      <c r="F300" s="4" t="s">
        <v>1201</v>
      </c>
      <c r="G300" s="4" t="s">
        <v>1577</v>
      </c>
      <c r="H300" s="4" t="s">
        <v>1578</v>
      </c>
      <c r="I300" s="4" t="s">
        <v>1579</v>
      </c>
      <c r="J300" s="4" t="s">
        <v>1580</v>
      </c>
      <c r="K300" s="5" t="str">
        <f>HYPERLINK("https://website.cs.vt.edu/research/Seminars/Jiaoyang_Li.html","https://website.cs.vt.edu/research/Seminars/Jiaoyang_Li.html")</f>
        <v>https://website.cs.vt.edu/research/Seminars/Jiaoyang_Li.html</v>
      </c>
      <c r="L300" s="4" t="s">
        <v>1581</v>
      </c>
      <c r="M300" s="4">
        <v>1.0</v>
      </c>
      <c r="N300" s="4">
        <v>1.0</v>
      </c>
      <c r="O300" s="4">
        <v>0.0</v>
      </c>
      <c r="P300" s="4">
        <v>0.0</v>
      </c>
      <c r="Q300" s="4">
        <v>2.0</v>
      </c>
      <c r="R300" s="4">
        <v>2.0</v>
      </c>
      <c r="S300" s="4">
        <v>0.0</v>
      </c>
      <c r="T300" s="4"/>
    </row>
    <row r="301" ht="15.75" customHeight="1">
      <c r="A301" s="6" t="s">
        <v>16</v>
      </c>
      <c r="B301" s="6" t="s">
        <v>43</v>
      </c>
      <c r="C301" s="6" t="s">
        <v>1203</v>
      </c>
      <c r="D301" s="6" t="s">
        <v>54</v>
      </c>
      <c r="E301" s="6">
        <v>2.0</v>
      </c>
      <c r="F301" s="6" t="s">
        <v>1201</v>
      </c>
      <c r="G301" s="6" t="s">
        <v>1582</v>
      </c>
      <c r="H301" s="6" t="s">
        <v>1583</v>
      </c>
      <c r="I301" s="6" t="s">
        <v>1584</v>
      </c>
      <c r="J301" s="6" t="s">
        <v>1585</v>
      </c>
      <c r="K301" s="7" t="str">
        <f>HYPERLINK("https://website.cs.vt.edu/research/Seminars/Jiaqi_Leng.html","https://website.cs.vt.edu/research/Seminars/Jiaqi_Leng.html")</f>
        <v>https://website.cs.vt.edu/research/Seminars/Jiaqi_Leng.html</v>
      </c>
      <c r="L301" s="6" t="s">
        <v>1586</v>
      </c>
      <c r="M301" s="6">
        <v>1.0</v>
      </c>
      <c r="N301" s="6">
        <v>1.0</v>
      </c>
      <c r="O301" s="6">
        <v>0.0</v>
      </c>
      <c r="P301" s="6">
        <v>3.0</v>
      </c>
      <c r="Q301" s="6">
        <v>2.0</v>
      </c>
      <c r="R301" s="6">
        <v>2.0</v>
      </c>
      <c r="S301" s="6">
        <v>0.0</v>
      </c>
      <c r="T301" s="6"/>
    </row>
    <row r="302" ht="15.75" customHeight="1">
      <c r="A302" s="4" t="s">
        <v>16</v>
      </c>
      <c r="B302" s="4" t="s">
        <v>43</v>
      </c>
      <c r="C302" s="4" t="s">
        <v>1203</v>
      </c>
      <c r="D302" s="4" t="s">
        <v>54</v>
      </c>
      <c r="E302" s="4">
        <v>2.0</v>
      </c>
      <c r="F302" s="4" t="s">
        <v>1201</v>
      </c>
      <c r="G302" s="4" t="s">
        <v>1587</v>
      </c>
      <c r="H302" s="4" t="s">
        <v>1588</v>
      </c>
      <c r="I302" s="4" t="s">
        <v>1589</v>
      </c>
      <c r="J302" s="4" t="s">
        <v>1590</v>
      </c>
      <c r="K302" s="5" t="str">
        <f>HYPERLINK("https://website.cs.vt.edu/research/Seminars/Jinyi_Yoon.html","https://website.cs.vt.edu/research/Seminars/Jinyi_Yoon.html")</f>
        <v>https://website.cs.vt.edu/research/Seminars/Jinyi_Yoon.html</v>
      </c>
      <c r="L302" s="4" t="s">
        <v>1591</v>
      </c>
      <c r="M302" s="4">
        <v>1.0</v>
      </c>
      <c r="N302" s="4">
        <v>1.0</v>
      </c>
      <c r="O302" s="4">
        <v>0.0</v>
      </c>
      <c r="P302" s="4">
        <v>0.0</v>
      </c>
      <c r="Q302" s="4">
        <v>2.0</v>
      </c>
      <c r="R302" s="4">
        <v>2.0</v>
      </c>
      <c r="S302" s="4">
        <v>0.0</v>
      </c>
      <c r="T302" s="4"/>
    </row>
    <row r="303" ht="15.75" customHeight="1">
      <c r="A303" s="6" t="s">
        <v>16</v>
      </c>
      <c r="B303" s="6" t="s">
        <v>43</v>
      </c>
      <c r="C303" s="6" t="s">
        <v>1203</v>
      </c>
      <c r="D303" s="6" t="s">
        <v>54</v>
      </c>
      <c r="E303" s="6">
        <v>2.0</v>
      </c>
      <c r="F303" s="6" t="s">
        <v>1201</v>
      </c>
      <c r="G303" s="6" t="s">
        <v>1592</v>
      </c>
      <c r="H303" s="6" t="s">
        <v>1593</v>
      </c>
      <c r="I303" s="6" t="s">
        <v>1594</v>
      </c>
      <c r="J303" s="6" t="s">
        <v>1595</v>
      </c>
      <c r="K303" s="7" t="str">
        <f>HYPERLINK("https://website.cs.vt.edu/research/Seminars/Joe_Calandrino.html","https://website.cs.vt.edu/research/Seminars/Joe_Calandrino.html")</f>
        <v>https://website.cs.vt.edu/research/Seminars/Joe_Calandrino.html</v>
      </c>
      <c r="L303" s="6" t="s">
        <v>1596</v>
      </c>
      <c r="M303" s="6">
        <v>1.0</v>
      </c>
      <c r="N303" s="6">
        <v>1.0</v>
      </c>
      <c r="O303" s="6">
        <v>0.0</v>
      </c>
      <c r="P303" s="6">
        <v>0.0</v>
      </c>
      <c r="Q303" s="6">
        <v>2.0</v>
      </c>
      <c r="R303" s="6">
        <v>2.0</v>
      </c>
      <c r="S303" s="6">
        <v>0.0</v>
      </c>
      <c r="T303" s="6"/>
    </row>
    <row r="304" ht="15.75" customHeight="1">
      <c r="A304" s="4" t="s">
        <v>16</v>
      </c>
      <c r="B304" s="4" t="s">
        <v>43</v>
      </c>
      <c r="C304" s="4" t="s">
        <v>1203</v>
      </c>
      <c r="D304" s="4" t="s">
        <v>54</v>
      </c>
      <c r="E304" s="4">
        <v>2.0</v>
      </c>
      <c r="F304" s="4" t="s">
        <v>1201</v>
      </c>
      <c r="G304" s="4" t="s">
        <v>1597</v>
      </c>
      <c r="H304" s="4" t="s">
        <v>1598</v>
      </c>
      <c r="I304" s="4" t="s">
        <v>1599</v>
      </c>
      <c r="J304" s="4" t="s">
        <v>1600</v>
      </c>
      <c r="K304" s="5" t="str">
        <f>HYPERLINK("https://website.cs.vt.edu/research/Seminars/Joshua_Viszlai.html","https://website.cs.vt.edu/research/Seminars/Joshua_Viszlai.html")</f>
        <v>https://website.cs.vt.edu/research/Seminars/Joshua_Viszlai.html</v>
      </c>
      <c r="L304" s="4" t="s">
        <v>1601</v>
      </c>
      <c r="M304" s="4">
        <v>1.0</v>
      </c>
      <c r="N304" s="4">
        <v>1.0</v>
      </c>
      <c r="O304" s="4">
        <v>0.0</v>
      </c>
      <c r="P304" s="4">
        <v>1.0</v>
      </c>
      <c r="Q304" s="4">
        <v>2.0</v>
      </c>
      <c r="R304" s="4">
        <v>2.0</v>
      </c>
      <c r="S304" s="4">
        <v>0.0</v>
      </c>
      <c r="T304" s="4"/>
    </row>
    <row r="305" ht="15.75" customHeight="1">
      <c r="A305" s="6" t="s">
        <v>16</v>
      </c>
      <c r="B305" s="6" t="s">
        <v>43</v>
      </c>
      <c r="C305" s="6" t="s">
        <v>1203</v>
      </c>
      <c r="D305" s="6" t="s">
        <v>54</v>
      </c>
      <c r="E305" s="6">
        <v>2.0</v>
      </c>
      <c r="F305" s="6" t="s">
        <v>1201</v>
      </c>
      <c r="G305" s="6" t="s">
        <v>1602</v>
      </c>
      <c r="H305" s="6" t="s">
        <v>1603</v>
      </c>
      <c r="I305" s="6" t="s">
        <v>1604</v>
      </c>
      <c r="J305" s="6" t="s">
        <v>1605</v>
      </c>
      <c r="K305" s="7" t="str">
        <f>HYPERLINK("https://website.cs.vt.edu/research/Seminars/Jun_Nishida.html","https://website.cs.vt.edu/research/Seminars/Jun_Nishida.html")</f>
        <v>https://website.cs.vt.edu/research/Seminars/Jun_Nishida.html</v>
      </c>
      <c r="L305" s="6" t="s">
        <v>1606</v>
      </c>
      <c r="M305" s="6">
        <v>1.0</v>
      </c>
      <c r="N305" s="6">
        <v>1.0</v>
      </c>
      <c r="O305" s="6">
        <v>0.0</v>
      </c>
      <c r="P305" s="6">
        <v>0.0</v>
      </c>
      <c r="Q305" s="6">
        <v>2.0</v>
      </c>
      <c r="R305" s="6">
        <v>2.0</v>
      </c>
      <c r="S305" s="6">
        <v>0.0</v>
      </c>
      <c r="T305" s="6"/>
    </row>
    <row r="306" ht="15.75" customHeight="1">
      <c r="A306" s="4" t="s">
        <v>16</v>
      </c>
      <c r="B306" s="4" t="s">
        <v>43</v>
      </c>
      <c r="C306" s="4" t="s">
        <v>1203</v>
      </c>
      <c r="D306" s="4" t="s">
        <v>54</v>
      </c>
      <c r="E306" s="4">
        <v>2.0</v>
      </c>
      <c r="F306" s="4" t="s">
        <v>1201</v>
      </c>
      <c r="G306" s="4" t="s">
        <v>1607</v>
      </c>
      <c r="H306" s="4" t="s">
        <v>1608</v>
      </c>
      <c r="I306" s="4" t="s">
        <v>1609</v>
      </c>
      <c r="J306" s="4" t="s">
        <v>1610</v>
      </c>
      <c r="K306" s="5" t="str">
        <f>HYPERLINK("https://website.cs.vt.edu/research/Seminars/Junyi_Li.html","https://website.cs.vt.edu/research/Seminars/Junyi_Li.html")</f>
        <v>https://website.cs.vt.edu/research/Seminars/Junyi_Li.html</v>
      </c>
      <c r="L306" s="4" t="s">
        <v>1611</v>
      </c>
      <c r="M306" s="4">
        <v>1.0</v>
      </c>
      <c r="N306" s="4">
        <v>1.0</v>
      </c>
      <c r="O306" s="4">
        <v>0.0</v>
      </c>
      <c r="P306" s="4">
        <v>1.0</v>
      </c>
      <c r="Q306" s="4">
        <v>2.0</v>
      </c>
      <c r="R306" s="4">
        <v>2.0</v>
      </c>
      <c r="S306" s="4">
        <v>0.0</v>
      </c>
      <c r="T306" s="4"/>
    </row>
    <row r="307" ht="15.75" customHeight="1">
      <c r="A307" s="6" t="s">
        <v>16</v>
      </c>
      <c r="B307" s="6" t="s">
        <v>43</v>
      </c>
      <c r="C307" s="6" t="s">
        <v>1203</v>
      </c>
      <c r="D307" s="6" t="s">
        <v>54</v>
      </c>
      <c r="E307" s="6">
        <v>2.0</v>
      </c>
      <c r="F307" s="6" t="s">
        <v>1201</v>
      </c>
      <c r="G307" s="6" t="s">
        <v>1612</v>
      </c>
      <c r="H307" s="6" t="s">
        <v>1613</v>
      </c>
      <c r="I307" s="6" t="s">
        <v>1614</v>
      </c>
      <c r="J307" s="6" t="s">
        <v>1615</v>
      </c>
      <c r="K307" s="7" t="str">
        <f>HYPERLINK("https://website.cs.vt.edu/research/Seminars/Kai-Wang.html","https://website.cs.vt.edu/research/Seminars/Kai-Wang.html")</f>
        <v>https://website.cs.vt.edu/research/Seminars/Kai-Wang.html</v>
      </c>
      <c r="L307" s="6" t="s">
        <v>1616</v>
      </c>
      <c r="M307" s="6">
        <v>1.0</v>
      </c>
      <c r="N307" s="6">
        <v>1.0</v>
      </c>
      <c r="O307" s="6">
        <v>0.0</v>
      </c>
      <c r="P307" s="6">
        <v>0.0</v>
      </c>
      <c r="Q307" s="6">
        <v>2.0</v>
      </c>
      <c r="R307" s="6">
        <v>3.0</v>
      </c>
      <c r="S307" s="6">
        <v>0.0</v>
      </c>
      <c r="T307" s="6"/>
    </row>
    <row r="308" ht="15.75" customHeight="1">
      <c r="A308" s="4" t="s">
        <v>16</v>
      </c>
      <c r="B308" s="4" t="s">
        <v>43</v>
      </c>
      <c r="C308" s="4" t="s">
        <v>1203</v>
      </c>
      <c r="D308" s="4" t="s">
        <v>54</v>
      </c>
      <c r="E308" s="4">
        <v>2.0</v>
      </c>
      <c r="F308" s="4" t="s">
        <v>1201</v>
      </c>
      <c r="G308" s="4" t="s">
        <v>1617</v>
      </c>
      <c r="H308" s="4" t="s">
        <v>1618</v>
      </c>
      <c r="I308" s="4" t="s">
        <v>1619</v>
      </c>
      <c r="J308" s="4" t="s">
        <v>1620</v>
      </c>
      <c r="K308" s="5" t="str">
        <f>HYPERLINK("https://website.cs.vt.edu/research/Seminars/Kaixiong-Zhou.html","https://website.cs.vt.edu/research/Seminars/Kaixiong-Zhou.html")</f>
        <v>https://website.cs.vt.edu/research/Seminars/Kaixiong-Zhou.html</v>
      </c>
      <c r="L308" s="4" t="s">
        <v>1621</v>
      </c>
      <c r="M308" s="4">
        <v>1.0</v>
      </c>
      <c r="N308" s="4">
        <v>1.0</v>
      </c>
      <c r="O308" s="4">
        <v>0.0</v>
      </c>
      <c r="P308" s="4">
        <v>1.0</v>
      </c>
      <c r="Q308" s="4">
        <v>2.0</v>
      </c>
      <c r="R308" s="4">
        <v>2.0</v>
      </c>
      <c r="S308" s="4">
        <v>0.0</v>
      </c>
      <c r="T308" s="4"/>
    </row>
    <row r="309" ht="15.75" customHeight="1">
      <c r="A309" s="6" t="s">
        <v>16</v>
      </c>
      <c r="B309" s="6" t="s">
        <v>43</v>
      </c>
      <c r="C309" s="6" t="s">
        <v>1203</v>
      </c>
      <c r="D309" s="6" t="s">
        <v>54</v>
      </c>
      <c r="E309" s="6">
        <v>2.0</v>
      </c>
      <c r="F309" s="6" t="s">
        <v>1201</v>
      </c>
      <c r="G309" s="6" t="s">
        <v>1622</v>
      </c>
      <c r="H309" s="6" t="s">
        <v>1623</v>
      </c>
      <c r="I309" s="6" t="s">
        <v>1624</v>
      </c>
      <c r="J309" s="6" t="s">
        <v>1625</v>
      </c>
      <c r="K309" s="7" t="str">
        <f>HYPERLINK("https://website.cs.vt.edu/research/Seminars/Karen-Sowon.html","https://website.cs.vt.edu/research/Seminars/Karen-Sowon.html")</f>
        <v>https://website.cs.vt.edu/research/Seminars/Karen-Sowon.html</v>
      </c>
      <c r="L309" s="6" t="s">
        <v>1626</v>
      </c>
      <c r="M309" s="6">
        <v>1.0</v>
      </c>
      <c r="N309" s="6">
        <v>1.0</v>
      </c>
      <c r="O309" s="6">
        <v>0.0</v>
      </c>
      <c r="P309" s="6">
        <v>0.0</v>
      </c>
      <c r="Q309" s="6">
        <v>2.0</v>
      </c>
      <c r="R309" s="6">
        <v>2.0</v>
      </c>
      <c r="S309" s="6">
        <v>0.0</v>
      </c>
      <c r="T309" s="6"/>
    </row>
    <row r="310" ht="15.75" customHeight="1">
      <c r="A310" s="4" t="s">
        <v>16</v>
      </c>
      <c r="B310" s="4" t="s">
        <v>43</v>
      </c>
      <c r="C310" s="4" t="s">
        <v>1203</v>
      </c>
      <c r="D310" s="4" t="s">
        <v>54</v>
      </c>
      <c r="E310" s="4">
        <v>2.0</v>
      </c>
      <c r="F310" s="4" t="s">
        <v>1201</v>
      </c>
      <c r="G310" s="4" t="s">
        <v>1627</v>
      </c>
      <c r="H310" s="4" t="s">
        <v>1628</v>
      </c>
      <c r="I310" s="4" t="s">
        <v>1629</v>
      </c>
      <c r="J310" s="4" t="s">
        <v>1630</v>
      </c>
      <c r="K310" s="5" t="str">
        <f>HYPERLINK("https://website.cs.vt.edu/research/Seminars/Karla_Badillo-Urquiola.html","https://website.cs.vt.edu/research/Seminars/Karla_Badillo-Urquiola.html")</f>
        <v>https://website.cs.vt.edu/research/Seminars/Karla_Badillo-Urquiola.html</v>
      </c>
      <c r="L310" s="4" t="s">
        <v>1631</v>
      </c>
      <c r="M310" s="4">
        <v>1.0</v>
      </c>
      <c r="N310" s="4">
        <v>1.0</v>
      </c>
      <c r="O310" s="4">
        <v>0.0</v>
      </c>
      <c r="P310" s="4">
        <v>0.0</v>
      </c>
      <c r="Q310" s="4">
        <v>2.0</v>
      </c>
      <c r="R310" s="4">
        <v>4.0</v>
      </c>
      <c r="S310" s="4">
        <v>0.0</v>
      </c>
      <c r="T310" s="4"/>
    </row>
    <row r="311" ht="15.75" customHeight="1">
      <c r="A311" s="6" t="s">
        <v>16</v>
      </c>
      <c r="B311" s="6" t="s">
        <v>43</v>
      </c>
      <c r="C311" s="6" t="s">
        <v>1203</v>
      </c>
      <c r="D311" s="6" t="s">
        <v>54</v>
      </c>
      <c r="E311" s="6">
        <v>2.0</v>
      </c>
      <c r="F311" s="6" t="s">
        <v>1201</v>
      </c>
      <c r="G311" s="6" t="s">
        <v>1632</v>
      </c>
      <c r="H311" s="6" t="s">
        <v>1633</v>
      </c>
      <c r="I311" s="6" t="s">
        <v>1634</v>
      </c>
      <c r="J311" s="6" t="s">
        <v>1635</v>
      </c>
      <c r="K311" s="7" t="str">
        <f>HYPERLINK("https://website.cs.vt.edu/research/Seminars/Kevin_Bock.html","https://website.cs.vt.edu/research/Seminars/Kevin_Bock.html")</f>
        <v>https://website.cs.vt.edu/research/Seminars/Kevin_Bock.html</v>
      </c>
      <c r="L311" s="6" t="s">
        <v>1636</v>
      </c>
      <c r="M311" s="6">
        <v>1.0</v>
      </c>
      <c r="N311" s="6">
        <v>1.0</v>
      </c>
      <c r="O311" s="6">
        <v>0.0</v>
      </c>
      <c r="P311" s="6">
        <v>0.0</v>
      </c>
      <c r="Q311" s="6">
        <v>2.0</v>
      </c>
      <c r="R311" s="6">
        <v>2.0</v>
      </c>
      <c r="S311" s="6">
        <v>0.0</v>
      </c>
      <c r="T311" s="6"/>
    </row>
    <row r="312" ht="15.75" customHeight="1">
      <c r="A312" s="4" t="s">
        <v>16</v>
      </c>
      <c r="B312" s="4" t="s">
        <v>43</v>
      </c>
      <c r="C312" s="4" t="s">
        <v>1203</v>
      </c>
      <c r="D312" s="4" t="s">
        <v>54</v>
      </c>
      <c r="E312" s="4">
        <v>2.0</v>
      </c>
      <c r="F312" s="4" t="s">
        <v>1201</v>
      </c>
      <c r="G312" s="4" t="s">
        <v>1637</v>
      </c>
      <c r="H312" s="4" t="s">
        <v>1638</v>
      </c>
      <c r="I312" s="4" t="s">
        <v>1639</v>
      </c>
      <c r="J312" s="4" t="s">
        <v>1640</v>
      </c>
      <c r="K312" s="5" t="str">
        <f>HYPERLINK("https://website.cs.vt.edu/research/Seminars/Kevin_Minnick.html","https://website.cs.vt.edu/research/Seminars/Kevin_Minnick.html")</f>
        <v>https://website.cs.vt.edu/research/Seminars/Kevin_Minnick.html</v>
      </c>
      <c r="L312" s="4" t="s">
        <v>1641</v>
      </c>
      <c r="M312" s="4">
        <v>1.0</v>
      </c>
      <c r="N312" s="4">
        <v>1.0</v>
      </c>
      <c r="O312" s="4">
        <v>0.0</v>
      </c>
      <c r="P312" s="4">
        <v>0.0</v>
      </c>
      <c r="Q312" s="4">
        <v>2.0</v>
      </c>
      <c r="R312" s="4">
        <v>2.0</v>
      </c>
      <c r="S312" s="4">
        <v>0.0</v>
      </c>
      <c r="T312" s="4"/>
    </row>
    <row r="313" ht="15.75" customHeight="1">
      <c r="A313" s="6" t="s">
        <v>16</v>
      </c>
      <c r="B313" s="6" t="s">
        <v>43</v>
      </c>
      <c r="C313" s="6" t="s">
        <v>1203</v>
      </c>
      <c r="D313" s="6" t="s">
        <v>54</v>
      </c>
      <c r="E313" s="6">
        <v>2.0</v>
      </c>
      <c r="F313" s="6" t="s">
        <v>1201</v>
      </c>
      <c r="G313" s="6" t="s">
        <v>1642</v>
      </c>
      <c r="H313" s="6" t="s">
        <v>1643</v>
      </c>
      <c r="I313" s="6" t="s">
        <v>1644</v>
      </c>
      <c r="J313" s="6" t="s">
        <v>1645</v>
      </c>
      <c r="K313" s="7" t="str">
        <f>HYPERLINK("https://website.cs.vt.edu/research/Seminars/Kirshanthan-Sundararajah.html","https://website.cs.vt.edu/research/Seminars/Kirshanthan-Sundararajah.html")</f>
        <v>https://website.cs.vt.edu/research/Seminars/Kirshanthan-Sundararajah.html</v>
      </c>
      <c r="L313" s="6" t="s">
        <v>1646</v>
      </c>
      <c r="M313" s="6">
        <v>1.0</v>
      </c>
      <c r="N313" s="6">
        <v>1.0</v>
      </c>
      <c r="O313" s="6">
        <v>0.0</v>
      </c>
      <c r="P313" s="6">
        <v>2.0</v>
      </c>
      <c r="Q313" s="6">
        <v>2.0</v>
      </c>
      <c r="R313" s="6">
        <v>2.0</v>
      </c>
      <c r="S313" s="6">
        <v>0.0</v>
      </c>
      <c r="T313" s="6"/>
    </row>
    <row r="314" ht="15.75" customHeight="1">
      <c r="A314" s="4" t="s">
        <v>16</v>
      </c>
      <c r="B314" s="4" t="s">
        <v>43</v>
      </c>
      <c r="C314" s="4" t="s">
        <v>1203</v>
      </c>
      <c r="D314" s="4" t="s">
        <v>54</v>
      </c>
      <c r="E314" s="4">
        <v>2.0</v>
      </c>
      <c r="F314" s="4" t="s">
        <v>1201</v>
      </c>
      <c r="G314" s="4" t="s">
        <v>1647</v>
      </c>
      <c r="H314" s="4" t="s">
        <v>1648</v>
      </c>
      <c r="I314" s="4" t="s">
        <v>1649</v>
      </c>
      <c r="J314" s="4" t="s">
        <v>1650</v>
      </c>
      <c r="K314" s="5" t="str">
        <f>HYPERLINK("https://website.cs.vt.edu/research/Seminars/Kurt_Luther.html","https://website.cs.vt.edu/research/Seminars/Kurt_Luther.html")</f>
        <v>https://website.cs.vt.edu/research/Seminars/Kurt_Luther.html</v>
      </c>
      <c r="L314" s="4" t="s">
        <v>1651</v>
      </c>
      <c r="M314" s="4">
        <v>1.0</v>
      </c>
      <c r="N314" s="4">
        <v>1.0</v>
      </c>
      <c r="O314" s="4">
        <v>0.0</v>
      </c>
      <c r="P314" s="4">
        <v>0.0</v>
      </c>
      <c r="Q314" s="4">
        <v>2.0</v>
      </c>
      <c r="R314" s="4">
        <v>2.0</v>
      </c>
      <c r="S314" s="4">
        <v>0.0</v>
      </c>
      <c r="T314" s="4"/>
    </row>
    <row r="315" ht="15.75" customHeight="1">
      <c r="A315" s="6" t="s">
        <v>16</v>
      </c>
      <c r="B315" s="6" t="s">
        <v>43</v>
      </c>
      <c r="C315" s="6" t="s">
        <v>1203</v>
      </c>
      <c r="D315" s="6" t="s">
        <v>54</v>
      </c>
      <c r="E315" s="6">
        <v>2.0</v>
      </c>
      <c r="F315" s="6" t="s">
        <v>1201</v>
      </c>
      <c r="G315" s="6" t="s">
        <v>1652</v>
      </c>
      <c r="H315" s="6" t="s">
        <v>1653</v>
      </c>
      <c r="I315" s="6" t="s">
        <v>1654</v>
      </c>
      <c r="J315" s="6" t="s">
        <v>1655</v>
      </c>
      <c r="K315" s="7" t="str">
        <f>HYPERLINK("https://website.cs.vt.edu/research/Seminars/Lawrence_Kim.html","https://website.cs.vt.edu/research/Seminars/Lawrence_Kim.html")</f>
        <v>https://website.cs.vt.edu/research/Seminars/Lawrence_Kim.html</v>
      </c>
      <c r="L315" s="6" t="s">
        <v>1656</v>
      </c>
      <c r="M315" s="6">
        <v>1.0</v>
      </c>
      <c r="N315" s="6">
        <v>1.0</v>
      </c>
      <c r="O315" s="6">
        <v>0.0</v>
      </c>
      <c r="P315" s="6">
        <v>1.0</v>
      </c>
      <c r="Q315" s="6">
        <v>2.0</v>
      </c>
      <c r="R315" s="6">
        <v>2.0</v>
      </c>
      <c r="S315" s="6">
        <v>0.0</v>
      </c>
      <c r="T315" s="6"/>
    </row>
    <row r="316" ht="15.75" customHeight="1">
      <c r="A316" s="4" t="s">
        <v>16</v>
      </c>
      <c r="B316" s="4" t="s">
        <v>43</v>
      </c>
      <c r="C316" s="4" t="s">
        <v>1203</v>
      </c>
      <c r="D316" s="4" t="s">
        <v>54</v>
      </c>
      <c r="E316" s="4">
        <v>2.0</v>
      </c>
      <c r="F316" s="4" t="s">
        <v>1201</v>
      </c>
      <c r="G316" s="4" t="s">
        <v>1657</v>
      </c>
      <c r="H316" s="4" t="s">
        <v>1658</v>
      </c>
      <c r="I316" s="4" t="s">
        <v>1659</v>
      </c>
      <c r="J316" s="4" t="s">
        <v>1660</v>
      </c>
      <c r="K316" s="5" t="str">
        <f>HYPERLINK("https://website.cs.vt.edu/research/Seminars/Liang_Zhao.html","https://website.cs.vt.edu/research/Seminars/Liang_Zhao.html")</f>
        <v>https://website.cs.vt.edu/research/Seminars/Liang_Zhao.html</v>
      </c>
      <c r="L316" s="4" t="s">
        <v>1661</v>
      </c>
      <c r="M316" s="4">
        <v>1.0</v>
      </c>
      <c r="N316" s="4">
        <v>1.0</v>
      </c>
      <c r="O316" s="4">
        <v>0.0</v>
      </c>
      <c r="P316" s="4">
        <v>0.0</v>
      </c>
      <c r="Q316" s="4">
        <v>2.0</v>
      </c>
      <c r="R316" s="4">
        <v>2.0</v>
      </c>
      <c r="S316" s="4">
        <v>0.0</v>
      </c>
      <c r="T316" s="4"/>
    </row>
    <row r="317" ht="15.75" customHeight="1">
      <c r="A317" s="6" t="s">
        <v>16</v>
      </c>
      <c r="B317" s="6" t="s">
        <v>43</v>
      </c>
      <c r="C317" s="6" t="s">
        <v>1203</v>
      </c>
      <c r="D317" s="6" t="s">
        <v>54</v>
      </c>
      <c r="E317" s="6">
        <v>2.0</v>
      </c>
      <c r="F317" s="6" t="s">
        <v>1201</v>
      </c>
      <c r="G317" s="6" t="s">
        <v>1662</v>
      </c>
      <c r="H317" s="6" t="s">
        <v>1663</v>
      </c>
      <c r="I317" s="6" t="s">
        <v>1664</v>
      </c>
      <c r="J317" s="6" t="s">
        <v>1665</v>
      </c>
      <c r="K317" s="7" t="str">
        <f>HYPERLINK("https://website.cs.vt.edu/research/Seminars/Lishan_Yang.html","https://website.cs.vt.edu/research/Seminars/Lishan_Yang.html")</f>
        <v>https://website.cs.vt.edu/research/Seminars/Lishan_Yang.html</v>
      </c>
      <c r="L317" s="6" t="s">
        <v>1666</v>
      </c>
      <c r="M317" s="6">
        <v>1.0</v>
      </c>
      <c r="N317" s="6">
        <v>1.0</v>
      </c>
      <c r="O317" s="6">
        <v>0.0</v>
      </c>
      <c r="P317" s="6">
        <v>0.0</v>
      </c>
      <c r="Q317" s="6">
        <v>2.0</v>
      </c>
      <c r="R317" s="6">
        <v>2.0</v>
      </c>
      <c r="S317" s="6">
        <v>0.0</v>
      </c>
      <c r="T317" s="6"/>
    </row>
    <row r="318" ht="15.75" customHeight="1">
      <c r="A318" s="4" t="s">
        <v>16</v>
      </c>
      <c r="B318" s="4" t="s">
        <v>43</v>
      </c>
      <c r="C318" s="4" t="s">
        <v>1203</v>
      </c>
      <c r="D318" s="4" t="s">
        <v>54</v>
      </c>
      <c r="E318" s="4">
        <v>2.0</v>
      </c>
      <c r="F318" s="4" t="s">
        <v>1201</v>
      </c>
      <c r="G318" s="4" t="s">
        <v>1667</v>
      </c>
      <c r="H318" s="4" t="s">
        <v>1668</v>
      </c>
      <c r="I318" s="4" t="s">
        <v>1669</v>
      </c>
      <c r="J318" s="4" t="s">
        <v>1670</v>
      </c>
      <c r="K318" s="5" t="str">
        <f>HYPERLINK("https://website.cs.vt.edu/research/Seminars/Lorraine_Li.html","https://website.cs.vt.edu/research/Seminars/Lorraine_Li.html")</f>
        <v>https://website.cs.vt.edu/research/Seminars/Lorraine_Li.html</v>
      </c>
      <c r="L318" s="4" t="s">
        <v>1671</v>
      </c>
      <c r="M318" s="4">
        <v>1.0</v>
      </c>
      <c r="N318" s="4">
        <v>1.0</v>
      </c>
      <c r="O318" s="4">
        <v>0.0</v>
      </c>
      <c r="P318" s="4">
        <v>0.0</v>
      </c>
      <c r="Q318" s="4">
        <v>2.0</v>
      </c>
      <c r="R318" s="4">
        <v>2.0</v>
      </c>
      <c r="S318" s="4">
        <v>0.0</v>
      </c>
      <c r="T318" s="4"/>
    </row>
    <row r="319" ht="15.75" customHeight="1">
      <c r="A319" s="6" t="s">
        <v>16</v>
      </c>
      <c r="B319" s="6" t="s">
        <v>43</v>
      </c>
      <c r="C319" s="6" t="s">
        <v>1203</v>
      </c>
      <c r="D319" s="6" t="s">
        <v>54</v>
      </c>
      <c r="E319" s="6">
        <v>2.0</v>
      </c>
      <c r="F319" s="6" t="s">
        <v>1201</v>
      </c>
      <c r="G319" s="6" t="s">
        <v>1672</v>
      </c>
      <c r="H319" s="6" t="s">
        <v>1673</v>
      </c>
      <c r="I319" s="6" t="s">
        <v>1674</v>
      </c>
      <c r="J319" s="6" t="s">
        <v>1675</v>
      </c>
      <c r="K319" s="7" t="str">
        <f>HYPERLINK("https://website.cs.vt.edu/research/Seminars/Maitraye_Das.html","https://website.cs.vt.edu/research/Seminars/Maitraye_Das.html")</f>
        <v>https://website.cs.vt.edu/research/Seminars/Maitraye_Das.html</v>
      </c>
      <c r="L319" s="6" t="s">
        <v>1676</v>
      </c>
      <c r="M319" s="6">
        <v>1.0</v>
      </c>
      <c r="N319" s="6">
        <v>1.0</v>
      </c>
      <c r="O319" s="6">
        <v>0.0</v>
      </c>
      <c r="P319" s="6">
        <v>0.0</v>
      </c>
      <c r="Q319" s="6">
        <v>2.0</v>
      </c>
      <c r="R319" s="6">
        <v>2.0</v>
      </c>
      <c r="S319" s="6">
        <v>0.0</v>
      </c>
      <c r="T319" s="6"/>
    </row>
    <row r="320" ht="15.75" customHeight="1">
      <c r="A320" s="4" t="s">
        <v>16</v>
      </c>
      <c r="B320" s="4" t="s">
        <v>43</v>
      </c>
      <c r="C320" s="4" t="s">
        <v>1203</v>
      </c>
      <c r="D320" s="4" t="s">
        <v>54</v>
      </c>
      <c r="E320" s="4">
        <v>2.0</v>
      </c>
      <c r="F320" s="4" t="s">
        <v>1201</v>
      </c>
      <c r="G320" s="4" t="s">
        <v>1677</v>
      </c>
      <c r="H320" s="4" t="s">
        <v>1678</v>
      </c>
      <c r="I320" s="4" t="s">
        <v>1679</v>
      </c>
      <c r="J320" s="4" t="s">
        <v>1680</v>
      </c>
      <c r="K320" s="5" t="str">
        <f>HYPERLINK("https://website.cs.vt.edu/research/Seminars/Mangli-Li.html","https://website.cs.vt.edu/research/Seminars/Mangli-Li.html")</f>
        <v>https://website.cs.vt.edu/research/Seminars/Mangli-Li.html</v>
      </c>
      <c r="L320" s="4" t="s">
        <v>1681</v>
      </c>
      <c r="M320" s="4">
        <v>1.0</v>
      </c>
      <c r="N320" s="4">
        <v>1.0</v>
      </c>
      <c r="O320" s="4">
        <v>0.0</v>
      </c>
      <c r="P320" s="4">
        <v>2.0</v>
      </c>
      <c r="Q320" s="4">
        <v>2.0</v>
      </c>
      <c r="R320" s="4">
        <v>2.0</v>
      </c>
      <c r="S320" s="4">
        <v>0.0</v>
      </c>
      <c r="T320" s="4"/>
    </row>
    <row r="321" ht="15.75" customHeight="1">
      <c r="A321" s="6" t="s">
        <v>16</v>
      </c>
      <c r="B321" s="6" t="s">
        <v>43</v>
      </c>
      <c r="C321" s="6" t="s">
        <v>1203</v>
      </c>
      <c r="D321" s="6" t="s">
        <v>54</v>
      </c>
      <c r="E321" s="6">
        <v>2.0</v>
      </c>
      <c r="F321" s="6" t="s">
        <v>1201</v>
      </c>
      <c r="G321" s="6" t="s">
        <v>1682</v>
      </c>
      <c r="H321" s="6" t="s">
        <v>1683</v>
      </c>
      <c r="I321" s="6" t="s">
        <v>1684</v>
      </c>
      <c r="J321" s="6" t="s">
        <v>1685</v>
      </c>
      <c r="K321" s="7" t="str">
        <f>HYPERLINK("https://website.cs.vt.edu/research/Seminars/Manish_Parashar.html","https://website.cs.vt.edu/research/Seminars/Manish_Parashar.html")</f>
        <v>https://website.cs.vt.edu/research/Seminars/Manish_Parashar.html</v>
      </c>
      <c r="L321" s="6" t="s">
        <v>1686</v>
      </c>
      <c r="M321" s="6">
        <v>1.0</v>
      </c>
      <c r="N321" s="6">
        <v>1.0</v>
      </c>
      <c r="O321" s="6">
        <v>0.0</v>
      </c>
      <c r="P321" s="6">
        <v>1.0</v>
      </c>
      <c r="Q321" s="6">
        <v>2.0</v>
      </c>
      <c r="R321" s="6">
        <v>2.0</v>
      </c>
      <c r="S321" s="6">
        <v>0.0</v>
      </c>
      <c r="T321" s="6"/>
    </row>
    <row r="322" ht="15.75" customHeight="1">
      <c r="A322" s="4" t="s">
        <v>16</v>
      </c>
      <c r="B322" s="4" t="s">
        <v>43</v>
      </c>
      <c r="C322" s="4" t="s">
        <v>1203</v>
      </c>
      <c r="D322" s="4" t="s">
        <v>54</v>
      </c>
      <c r="E322" s="4">
        <v>2.0</v>
      </c>
      <c r="F322" s="4" t="s">
        <v>1201</v>
      </c>
      <c r="G322" s="4" t="s">
        <v>1687</v>
      </c>
      <c r="H322" s="4" t="s">
        <v>1688</v>
      </c>
      <c r="I322" s="4" t="s">
        <v>1689</v>
      </c>
      <c r="J322" s="4" t="s">
        <v>1690</v>
      </c>
      <c r="K322" s="5" t="str">
        <f>HYPERLINK("https://website.cs.vt.edu/research/Seminars/Mark_Whiting.html","https://website.cs.vt.edu/research/Seminars/Mark_Whiting.html")</f>
        <v>https://website.cs.vt.edu/research/Seminars/Mark_Whiting.html</v>
      </c>
      <c r="L322" s="4" t="s">
        <v>1691</v>
      </c>
      <c r="M322" s="4">
        <v>1.0</v>
      </c>
      <c r="N322" s="4">
        <v>1.0</v>
      </c>
      <c r="O322" s="4">
        <v>0.0</v>
      </c>
      <c r="P322" s="4">
        <v>0.0</v>
      </c>
      <c r="Q322" s="4">
        <v>2.0</v>
      </c>
      <c r="R322" s="4">
        <v>2.0</v>
      </c>
      <c r="S322" s="4">
        <v>0.0</v>
      </c>
      <c r="T322" s="4"/>
    </row>
    <row r="323" ht="15.75" customHeight="1">
      <c r="A323" s="6" t="s">
        <v>16</v>
      </c>
      <c r="B323" s="6" t="s">
        <v>43</v>
      </c>
      <c r="C323" s="6" t="s">
        <v>1203</v>
      </c>
      <c r="D323" s="6" t="s">
        <v>54</v>
      </c>
      <c r="E323" s="6">
        <v>2.0</v>
      </c>
      <c r="F323" s="6" t="s">
        <v>1201</v>
      </c>
      <c r="G323" s="6" t="s">
        <v>1692</v>
      </c>
      <c r="H323" s="6" t="s">
        <v>1693</v>
      </c>
      <c r="I323" s="6" t="s">
        <v>1694</v>
      </c>
      <c r="J323" s="6" t="s">
        <v>1695</v>
      </c>
      <c r="K323" s="7" t="str">
        <f>HYPERLINK("https://website.cs.vt.edu/research/Seminars/Matt-Tolentino.html","https://website.cs.vt.edu/research/Seminars/Matt-Tolentino.html")</f>
        <v>https://website.cs.vt.edu/research/Seminars/Matt-Tolentino.html</v>
      </c>
      <c r="L323" s="6" t="s">
        <v>1696</v>
      </c>
      <c r="M323" s="6">
        <v>1.0</v>
      </c>
      <c r="N323" s="6">
        <v>1.0</v>
      </c>
      <c r="O323" s="6">
        <v>0.0</v>
      </c>
      <c r="P323" s="6">
        <v>1.0</v>
      </c>
      <c r="Q323" s="6">
        <v>2.0</v>
      </c>
      <c r="R323" s="6">
        <v>3.0</v>
      </c>
      <c r="S323" s="6">
        <v>0.0</v>
      </c>
      <c r="T323" s="6"/>
    </row>
    <row r="324" ht="15.75" customHeight="1">
      <c r="A324" s="4" t="s">
        <v>16</v>
      </c>
      <c r="B324" s="4" t="s">
        <v>43</v>
      </c>
      <c r="C324" s="4" t="s">
        <v>1203</v>
      </c>
      <c r="D324" s="4" t="s">
        <v>54</v>
      </c>
      <c r="E324" s="4">
        <v>2.0</v>
      </c>
      <c r="F324" s="4" t="s">
        <v>1201</v>
      </c>
      <c r="G324" s="4" t="s">
        <v>1697</v>
      </c>
      <c r="H324" s="4" t="s">
        <v>1698</v>
      </c>
      <c r="I324" s="4" t="s">
        <v>1699</v>
      </c>
      <c r="J324" s="4" t="s">
        <v>1700</v>
      </c>
      <c r="K324" s="5" t="str">
        <f>HYPERLINK("https://website.cs.vt.edu/research/Seminars/Matt_Pfeil.html","https://website.cs.vt.edu/research/Seminars/Matt_Pfeil.html")</f>
        <v>https://website.cs.vt.edu/research/Seminars/Matt_Pfeil.html</v>
      </c>
      <c r="L324" s="4" t="s">
        <v>1701</v>
      </c>
      <c r="M324" s="4">
        <v>1.0</v>
      </c>
      <c r="N324" s="4">
        <v>1.0</v>
      </c>
      <c r="O324" s="4">
        <v>0.0</v>
      </c>
      <c r="P324" s="4">
        <v>1.0</v>
      </c>
      <c r="Q324" s="4">
        <v>2.0</v>
      </c>
      <c r="R324" s="4">
        <v>2.0</v>
      </c>
      <c r="S324" s="4">
        <v>0.0</v>
      </c>
      <c r="T324" s="4"/>
    </row>
    <row r="325" ht="15.75" customHeight="1">
      <c r="A325" s="6" t="s">
        <v>16</v>
      </c>
      <c r="B325" s="6" t="s">
        <v>43</v>
      </c>
      <c r="C325" s="6" t="s">
        <v>1203</v>
      </c>
      <c r="D325" s="6" t="s">
        <v>54</v>
      </c>
      <c r="E325" s="6">
        <v>2.0</v>
      </c>
      <c r="F325" s="6" t="s">
        <v>1201</v>
      </c>
      <c r="G325" s="6" t="s">
        <v>1702</v>
      </c>
      <c r="H325" s="6" t="s">
        <v>1703</v>
      </c>
      <c r="I325" s="6" t="s">
        <v>1704</v>
      </c>
      <c r="J325" s="6" t="s">
        <v>1705</v>
      </c>
      <c r="K325" s="7" t="str">
        <f>HYPERLINK("https://website.cs.vt.edu/research/Seminars/Michael_Correll.html","https://website.cs.vt.edu/research/Seminars/Michael_Correll.html")</f>
        <v>https://website.cs.vt.edu/research/Seminars/Michael_Correll.html</v>
      </c>
      <c r="L325" s="6" t="s">
        <v>1706</v>
      </c>
      <c r="M325" s="6">
        <v>1.0</v>
      </c>
      <c r="N325" s="6">
        <v>1.0</v>
      </c>
      <c r="O325" s="6">
        <v>0.0</v>
      </c>
      <c r="P325" s="6">
        <v>0.0</v>
      </c>
      <c r="Q325" s="6">
        <v>2.0</v>
      </c>
      <c r="R325" s="6">
        <v>2.0</v>
      </c>
      <c r="S325" s="6">
        <v>0.0</v>
      </c>
      <c r="T325" s="6"/>
    </row>
    <row r="326" ht="15.75" customHeight="1">
      <c r="A326" s="4" t="s">
        <v>16</v>
      </c>
      <c r="B326" s="4" t="s">
        <v>43</v>
      </c>
      <c r="C326" s="4" t="s">
        <v>1203</v>
      </c>
      <c r="D326" s="4" t="s">
        <v>54</v>
      </c>
      <c r="E326" s="4">
        <v>2.0</v>
      </c>
      <c r="F326" s="4" t="s">
        <v>1201</v>
      </c>
      <c r="G326" s="4" t="s">
        <v>1707</v>
      </c>
      <c r="H326" s="4" t="s">
        <v>1708</v>
      </c>
      <c r="I326" s="4" t="s">
        <v>1709</v>
      </c>
      <c r="J326" s="4" t="s">
        <v>1710</v>
      </c>
      <c r="K326" s="5" t="str">
        <f>HYPERLINK("https://website.cs.vt.edu/research/Seminars/Michelle_Zhao.html","https://website.cs.vt.edu/research/Seminars/Michelle_Zhao.html")</f>
        <v>https://website.cs.vt.edu/research/Seminars/Michelle_Zhao.html</v>
      </c>
      <c r="L326" s="4" t="s">
        <v>1711</v>
      </c>
      <c r="M326" s="4">
        <v>1.0</v>
      </c>
      <c r="N326" s="4">
        <v>1.0</v>
      </c>
      <c r="O326" s="4">
        <v>0.0</v>
      </c>
      <c r="P326" s="4">
        <v>0.0</v>
      </c>
      <c r="Q326" s="4">
        <v>2.0</v>
      </c>
      <c r="R326" s="4">
        <v>2.0</v>
      </c>
      <c r="S326" s="4">
        <v>0.0</v>
      </c>
      <c r="T326" s="4"/>
    </row>
    <row r="327" ht="15.75" customHeight="1">
      <c r="A327" s="6" t="s">
        <v>16</v>
      </c>
      <c r="B327" s="6" t="s">
        <v>43</v>
      </c>
      <c r="C327" s="6" t="s">
        <v>1203</v>
      </c>
      <c r="D327" s="6" t="s">
        <v>54</v>
      </c>
      <c r="E327" s="6">
        <v>2.0</v>
      </c>
      <c r="F327" s="6" t="s">
        <v>1201</v>
      </c>
      <c r="G327" s="6" t="s">
        <v>1712</v>
      </c>
      <c r="H327" s="6" t="s">
        <v>1713</v>
      </c>
      <c r="I327" s="6" t="s">
        <v>1714</v>
      </c>
      <c r="J327" s="6" t="s">
        <v>1715</v>
      </c>
      <c r="K327" s="7" t="str">
        <f>HYPERLINK("https://website.cs.vt.edu/research/Seminars/Mina-Lee.html","https://website.cs.vt.edu/research/Seminars/Mina-Lee.html")</f>
        <v>https://website.cs.vt.edu/research/Seminars/Mina-Lee.html</v>
      </c>
      <c r="L327" s="6" t="s">
        <v>1716</v>
      </c>
      <c r="M327" s="6">
        <v>1.0</v>
      </c>
      <c r="N327" s="6">
        <v>1.0</v>
      </c>
      <c r="O327" s="6">
        <v>0.0</v>
      </c>
      <c r="P327" s="6">
        <v>2.0</v>
      </c>
      <c r="Q327" s="6">
        <v>2.0</v>
      </c>
      <c r="R327" s="6">
        <v>2.0</v>
      </c>
      <c r="S327" s="6">
        <v>0.0</v>
      </c>
      <c r="T327" s="6"/>
    </row>
    <row r="328" ht="15.75" customHeight="1">
      <c r="A328" s="4" t="s">
        <v>16</v>
      </c>
      <c r="B328" s="4" t="s">
        <v>43</v>
      </c>
      <c r="C328" s="4" t="s">
        <v>1203</v>
      </c>
      <c r="D328" s="4" t="s">
        <v>54</v>
      </c>
      <c r="E328" s="4">
        <v>2.0</v>
      </c>
      <c r="F328" s="4" t="s">
        <v>1201</v>
      </c>
      <c r="G328" s="4" t="s">
        <v>1717</v>
      </c>
      <c r="H328" s="4" t="s">
        <v>1718</v>
      </c>
      <c r="I328" s="4" t="s">
        <v>1719</v>
      </c>
      <c r="J328" s="4" t="s">
        <v>1720</v>
      </c>
      <c r="K328" s="5" t="str">
        <f>HYPERLINK("https://website.cs.vt.edu/research/Seminars/Mingda-Qiao.html","https://website.cs.vt.edu/research/Seminars/Mingda-Qiao.html")</f>
        <v>https://website.cs.vt.edu/research/Seminars/Mingda-Qiao.html</v>
      </c>
      <c r="L328" s="4" t="s">
        <v>1721</v>
      </c>
      <c r="M328" s="4">
        <v>1.0</v>
      </c>
      <c r="N328" s="4">
        <v>1.0</v>
      </c>
      <c r="O328" s="4">
        <v>0.0</v>
      </c>
      <c r="P328" s="4">
        <v>4.0</v>
      </c>
      <c r="Q328" s="4">
        <v>2.0</v>
      </c>
      <c r="R328" s="4">
        <v>2.0</v>
      </c>
      <c r="S328" s="4">
        <v>0.0</v>
      </c>
      <c r="T328" s="4"/>
    </row>
    <row r="329" ht="15.75" customHeight="1">
      <c r="A329" s="6" t="s">
        <v>16</v>
      </c>
      <c r="B329" s="6" t="s">
        <v>43</v>
      </c>
      <c r="C329" s="6" t="s">
        <v>1203</v>
      </c>
      <c r="D329" s="6" t="s">
        <v>54</v>
      </c>
      <c r="E329" s="6">
        <v>2.0</v>
      </c>
      <c r="F329" s="6" t="s">
        <v>1201</v>
      </c>
      <c r="G329" s="6" t="s">
        <v>1722</v>
      </c>
      <c r="H329" s="6" t="s">
        <v>1723</v>
      </c>
      <c r="I329" s="6" t="s">
        <v>1724</v>
      </c>
      <c r="J329" s="6" t="s">
        <v>1725</v>
      </c>
      <c r="K329" s="7" t="str">
        <f>HYPERLINK("https://website.cs.vt.edu/research/Seminars/Mohamed-Wahib.html","https://website.cs.vt.edu/research/Seminars/Mohamed-Wahib.html")</f>
        <v>https://website.cs.vt.edu/research/Seminars/Mohamed-Wahib.html</v>
      </c>
      <c r="L329" s="6" t="s">
        <v>1726</v>
      </c>
      <c r="M329" s="6">
        <v>1.0</v>
      </c>
      <c r="N329" s="6">
        <v>1.0</v>
      </c>
      <c r="O329" s="6">
        <v>0.0</v>
      </c>
      <c r="P329" s="6">
        <v>0.0</v>
      </c>
      <c r="Q329" s="6">
        <v>2.0</v>
      </c>
      <c r="R329" s="6">
        <v>2.0</v>
      </c>
      <c r="S329" s="6">
        <v>0.0</v>
      </c>
      <c r="T329" s="6"/>
    </row>
    <row r="330" ht="15.75" customHeight="1">
      <c r="A330" s="4" t="s">
        <v>16</v>
      </c>
      <c r="B330" s="4" t="s">
        <v>43</v>
      </c>
      <c r="C330" s="4" t="s">
        <v>1203</v>
      </c>
      <c r="D330" s="4" t="s">
        <v>54</v>
      </c>
      <c r="E330" s="4">
        <v>2.0</v>
      </c>
      <c r="F330" s="4" t="s">
        <v>1201</v>
      </c>
      <c r="G330" s="4" t="s">
        <v>1727</v>
      </c>
      <c r="H330" s="4" t="s">
        <v>1728</v>
      </c>
      <c r="I330" s="4" t="s">
        <v>1729</v>
      </c>
      <c r="J330" s="4" t="s">
        <v>1730</v>
      </c>
      <c r="K330" s="5" t="str">
        <f>HYPERLINK("https://website.cs.vt.edu/research/Seminars/Mohammed_Seyam.html","https://website.cs.vt.edu/research/Seminars/Mohammed_Seyam.html")</f>
        <v>https://website.cs.vt.edu/research/Seminars/Mohammed_Seyam.html</v>
      </c>
      <c r="L330" s="4" t="s">
        <v>1731</v>
      </c>
      <c r="M330" s="4">
        <v>1.0</v>
      </c>
      <c r="N330" s="4">
        <v>1.0</v>
      </c>
      <c r="O330" s="4">
        <v>0.0</v>
      </c>
      <c r="P330" s="4">
        <v>0.0</v>
      </c>
      <c r="Q330" s="4">
        <v>2.0</v>
      </c>
      <c r="R330" s="4">
        <v>2.0</v>
      </c>
      <c r="S330" s="4">
        <v>0.0</v>
      </c>
      <c r="T330" s="4"/>
    </row>
    <row r="331" ht="15.75" customHeight="1">
      <c r="A331" s="6" t="s">
        <v>16</v>
      </c>
      <c r="B331" s="6" t="s">
        <v>43</v>
      </c>
      <c r="C331" s="6" t="s">
        <v>1203</v>
      </c>
      <c r="D331" s="6" t="s">
        <v>54</v>
      </c>
      <c r="E331" s="6">
        <v>2.0</v>
      </c>
      <c r="F331" s="6" t="s">
        <v>1201</v>
      </c>
      <c r="G331" s="6" t="s">
        <v>1732</v>
      </c>
      <c r="H331" s="6" t="s">
        <v>1733</v>
      </c>
      <c r="I331" s="6" t="s">
        <v>1734</v>
      </c>
      <c r="J331" s="6" t="s">
        <v>1735</v>
      </c>
      <c r="K331" s="7" t="str">
        <f>HYPERLINK("https://website.cs.vt.edu/research/Seminars/Mohit_Bansal.html","https://website.cs.vt.edu/research/Seminars/Mohit_Bansal.html")</f>
        <v>https://website.cs.vt.edu/research/Seminars/Mohit_Bansal.html</v>
      </c>
      <c r="L331" s="6" t="s">
        <v>1736</v>
      </c>
      <c r="M331" s="6">
        <v>1.0</v>
      </c>
      <c r="N331" s="6">
        <v>1.0</v>
      </c>
      <c r="O331" s="6">
        <v>0.0</v>
      </c>
      <c r="P331" s="6">
        <v>0.0</v>
      </c>
      <c r="Q331" s="6">
        <v>2.0</v>
      </c>
      <c r="R331" s="6">
        <v>2.0</v>
      </c>
      <c r="S331" s="6">
        <v>0.0</v>
      </c>
      <c r="T331" s="6"/>
    </row>
    <row r="332" ht="15.75" customHeight="1">
      <c r="A332" s="4" t="s">
        <v>16</v>
      </c>
      <c r="B332" s="4" t="s">
        <v>43</v>
      </c>
      <c r="C332" s="4" t="s">
        <v>1203</v>
      </c>
      <c r="D332" s="4" t="s">
        <v>54</v>
      </c>
      <c r="E332" s="4">
        <v>2.0</v>
      </c>
      <c r="F332" s="4" t="s">
        <v>1201</v>
      </c>
      <c r="G332" s="4" t="s">
        <v>1737</v>
      </c>
      <c r="H332" s="4" t="s">
        <v>1738</v>
      </c>
      <c r="I332" s="4" t="s">
        <v>1739</v>
      </c>
      <c r="J332" s="4" t="s">
        <v>1740</v>
      </c>
      <c r="K332" s="5" t="str">
        <f>HYPERLINK("https://website.cs.vt.edu/research/Seminars/Mohit_Bansal2.html","https://website.cs.vt.edu/research/Seminars/Mohit_Bansal2.html")</f>
        <v>https://website.cs.vt.edu/research/Seminars/Mohit_Bansal2.html</v>
      </c>
      <c r="L332" s="4" t="s">
        <v>1741</v>
      </c>
      <c r="M332" s="4">
        <v>1.0</v>
      </c>
      <c r="N332" s="4">
        <v>1.0</v>
      </c>
      <c r="O332" s="4">
        <v>0.0</v>
      </c>
      <c r="P332" s="4">
        <v>0.0</v>
      </c>
      <c r="Q332" s="4">
        <v>2.0</v>
      </c>
      <c r="R332" s="4">
        <v>2.0</v>
      </c>
      <c r="S332" s="4">
        <v>0.0</v>
      </c>
      <c r="T332" s="4"/>
    </row>
    <row r="333" ht="15.75" customHeight="1">
      <c r="A333" s="6" t="s">
        <v>16</v>
      </c>
      <c r="B333" s="6" t="s">
        <v>43</v>
      </c>
      <c r="C333" s="6" t="s">
        <v>1203</v>
      </c>
      <c r="D333" s="6" t="s">
        <v>54</v>
      </c>
      <c r="E333" s="6">
        <v>2.0</v>
      </c>
      <c r="F333" s="6" t="s">
        <v>1201</v>
      </c>
      <c r="G333" s="6" t="s">
        <v>1742</v>
      </c>
      <c r="H333" s="6" t="s">
        <v>1743</v>
      </c>
      <c r="I333" s="6" t="s">
        <v>1744</v>
      </c>
      <c r="J333" s="6" t="s">
        <v>1745</v>
      </c>
      <c r="K333" s="7" t="str">
        <f>HYPERLINK("https://website.cs.vt.edu/research/Seminars/Murat_Kantarcioglu.html","https://website.cs.vt.edu/research/Seminars/Murat_Kantarcioglu.html")</f>
        <v>https://website.cs.vt.edu/research/Seminars/Murat_Kantarcioglu.html</v>
      </c>
      <c r="L333" s="6" t="s">
        <v>1746</v>
      </c>
      <c r="M333" s="6">
        <v>1.0</v>
      </c>
      <c r="N333" s="6">
        <v>1.0</v>
      </c>
      <c r="O333" s="6">
        <v>0.0</v>
      </c>
      <c r="P333" s="6">
        <v>0.0</v>
      </c>
      <c r="Q333" s="6">
        <v>2.0</v>
      </c>
      <c r="R333" s="6">
        <v>2.0</v>
      </c>
      <c r="S333" s="6">
        <v>0.0</v>
      </c>
      <c r="T333" s="6"/>
    </row>
    <row r="334" ht="15.75" customHeight="1">
      <c r="A334" s="4" t="s">
        <v>16</v>
      </c>
      <c r="B334" s="4" t="s">
        <v>43</v>
      </c>
      <c r="C334" s="4" t="s">
        <v>1203</v>
      </c>
      <c r="D334" s="4" t="s">
        <v>54</v>
      </c>
      <c r="E334" s="4">
        <v>2.0</v>
      </c>
      <c r="F334" s="4" t="s">
        <v>1201</v>
      </c>
      <c r="G334" s="4" t="s">
        <v>1747</v>
      </c>
      <c r="H334" s="4" t="s">
        <v>1748</v>
      </c>
      <c r="I334" s="4" t="s">
        <v>1749</v>
      </c>
      <c r="J334" s="4" t="s">
        <v>1750</v>
      </c>
      <c r="K334" s="5" t="str">
        <f>HYPERLINK("https://website.cs.vt.edu/research/Seminars/murat_kantarcioglu.html","https://website.cs.vt.edu/research/Seminars/murat_kantarcioglu.html")</f>
        <v>https://website.cs.vt.edu/research/Seminars/murat_kantarcioglu.html</v>
      </c>
      <c r="L334" s="4" t="s">
        <v>1751</v>
      </c>
      <c r="M334" s="4">
        <v>1.0</v>
      </c>
      <c r="N334" s="4">
        <v>1.0</v>
      </c>
      <c r="O334" s="4">
        <v>0.0</v>
      </c>
      <c r="P334" s="4">
        <v>0.0</v>
      </c>
      <c r="Q334" s="4">
        <v>2.0</v>
      </c>
      <c r="R334" s="4">
        <v>2.0</v>
      </c>
      <c r="S334" s="4">
        <v>0.0</v>
      </c>
      <c r="T334" s="4"/>
    </row>
    <row r="335" ht="15.75" customHeight="1">
      <c r="A335" s="6" t="s">
        <v>16</v>
      </c>
      <c r="B335" s="6" t="s">
        <v>43</v>
      </c>
      <c r="C335" s="6" t="s">
        <v>1203</v>
      </c>
      <c r="D335" s="6" t="s">
        <v>54</v>
      </c>
      <c r="E335" s="6">
        <v>2.0</v>
      </c>
      <c r="F335" s="6" t="s">
        <v>1201</v>
      </c>
      <c r="G335" s="6" t="s">
        <v>1752</v>
      </c>
      <c r="H335" s="6" t="s">
        <v>1753</v>
      </c>
      <c r="I335" s="6" t="s">
        <v>1754</v>
      </c>
      <c r="J335" s="6" t="s">
        <v>1755</v>
      </c>
      <c r="K335" s="7" t="str">
        <f>HYPERLINK("https://website.cs.vt.edu/research/Seminars/Na-Meng.html","https://website.cs.vt.edu/research/Seminars/Na-Meng.html")</f>
        <v>https://website.cs.vt.edu/research/Seminars/Na-Meng.html</v>
      </c>
      <c r="L335" s="6" t="s">
        <v>1756</v>
      </c>
      <c r="M335" s="6">
        <v>1.0</v>
      </c>
      <c r="N335" s="6">
        <v>1.0</v>
      </c>
      <c r="O335" s="6">
        <v>0.0</v>
      </c>
      <c r="P335" s="6">
        <v>1.0</v>
      </c>
      <c r="Q335" s="6">
        <v>2.0</v>
      </c>
      <c r="R335" s="6">
        <v>2.0</v>
      </c>
      <c r="S335" s="6">
        <v>0.0</v>
      </c>
      <c r="T335" s="6"/>
    </row>
    <row r="336" ht="15.75" customHeight="1">
      <c r="A336" s="4" t="s">
        <v>16</v>
      </c>
      <c r="B336" s="4" t="s">
        <v>43</v>
      </c>
      <c r="C336" s="4" t="s">
        <v>1203</v>
      </c>
      <c r="D336" s="4" t="s">
        <v>54</v>
      </c>
      <c r="E336" s="4">
        <v>2.0</v>
      </c>
      <c r="F336" s="4" t="s">
        <v>1201</v>
      </c>
      <c r="G336" s="4" t="s">
        <v>1757</v>
      </c>
      <c r="H336" s="4" t="s">
        <v>1758</v>
      </c>
      <c r="I336" s="4" t="s">
        <v>1759</v>
      </c>
      <c r="J336" s="4" t="s">
        <v>1760</v>
      </c>
      <c r="K336" s="5" t="str">
        <f>HYPERLINK("https://website.cs.vt.edu/research/Seminars/Nathan_DeVrio.html","https://website.cs.vt.edu/research/Seminars/Nathan_DeVrio.html")</f>
        <v>https://website.cs.vt.edu/research/Seminars/Nathan_DeVrio.html</v>
      </c>
      <c r="L336" s="4" t="s">
        <v>1761</v>
      </c>
      <c r="M336" s="4">
        <v>1.0</v>
      </c>
      <c r="N336" s="4">
        <v>1.0</v>
      </c>
      <c r="O336" s="4">
        <v>0.0</v>
      </c>
      <c r="P336" s="4">
        <v>0.0</v>
      </c>
      <c r="Q336" s="4">
        <v>2.0</v>
      </c>
      <c r="R336" s="4">
        <v>2.0</v>
      </c>
      <c r="S336" s="4">
        <v>0.0</v>
      </c>
      <c r="T336" s="4"/>
    </row>
    <row r="337" ht="15.75" customHeight="1">
      <c r="A337" s="6" t="s">
        <v>16</v>
      </c>
      <c r="B337" s="6" t="s">
        <v>43</v>
      </c>
      <c r="C337" s="6" t="s">
        <v>1203</v>
      </c>
      <c r="D337" s="6" t="s">
        <v>54</v>
      </c>
      <c r="E337" s="6">
        <v>2.0</v>
      </c>
      <c r="F337" s="6" t="s">
        <v>1201</v>
      </c>
      <c r="G337" s="6" t="s">
        <v>1762</v>
      </c>
      <c r="H337" s="6" t="s">
        <v>1763</v>
      </c>
      <c r="I337" s="6" t="s">
        <v>1764</v>
      </c>
      <c r="J337" s="6" t="s">
        <v>1765</v>
      </c>
      <c r="K337" s="7" t="str">
        <f>HYPERLINK("https://website.cs.vt.edu/research/Seminars/Nengkun_Yu.html","https://website.cs.vt.edu/research/Seminars/Nengkun_Yu.html")</f>
        <v>https://website.cs.vt.edu/research/Seminars/Nengkun_Yu.html</v>
      </c>
      <c r="L337" s="6" t="s">
        <v>1766</v>
      </c>
      <c r="M337" s="6">
        <v>1.0</v>
      </c>
      <c r="N337" s="6">
        <v>1.0</v>
      </c>
      <c r="O337" s="6">
        <v>0.0</v>
      </c>
      <c r="P337" s="6">
        <v>0.0</v>
      </c>
      <c r="Q337" s="6">
        <v>2.0</v>
      </c>
      <c r="R337" s="6">
        <v>2.0</v>
      </c>
      <c r="S337" s="6">
        <v>0.0</v>
      </c>
      <c r="T337" s="6"/>
    </row>
    <row r="338" ht="15.75" customHeight="1">
      <c r="A338" s="4" t="s">
        <v>16</v>
      </c>
      <c r="B338" s="4" t="s">
        <v>43</v>
      </c>
      <c r="C338" s="4" t="s">
        <v>1203</v>
      </c>
      <c r="D338" s="4" t="s">
        <v>54</v>
      </c>
      <c r="E338" s="4">
        <v>2.0</v>
      </c>
      <c r="F338" s="4" t="s">
        <v>1201</v>
      </c>
      <c r="G338" s="4" t="s">
        <v>1767</v>
      </c>
      <c r="H338" s="4" t="s">
        <v>1768</v>
      </c>
      <c r="I338" s="4" t="s">
        <v>1769</v>
      </c>
      <c r="J338" s="4" t="s">
        <v>1770</v>
      </c>
      <c r="K338" s="5" t="str">
        <f>HYPERLINK("https://website.cs.vt.edu/research/Seminars/Nicole_Ellison.html","https://website.cs.vt.edu/research/Seminars/Nicole_Ellison.html")</f>
        <v>https://website.cs.vt.edu/research/Seminars/Nicole_Ellison.html</v>
      </c>
      <c r="L338" s="4" t="s">
        <v>1771</v>
      </c>
      <c r="M338" s="4">
        <v>1.0</v>
      </c>
      <c r="N338" s="4">
        <v>1.0</v>
      </c>
      <c r="O338" s="4">
        <v>0.0</v>
      </c>
      <c r="P338" s="4">
        <v>1.0</v>
      </c>
      <c r="Q338" s="4">
        <v>2.0</v>
      </c>
      <c r="R338" s="4">
        <v>2.0</v>
      </c>
      <c r="S338" s="4">
        <v>0.0</v>
      </c>
      <c r="T338" s="4"/>
    </row>
    <row r="339" ht="15.75" customHeight="1">
      <c r="A339" s="6" t="s">
        <v>16</v>
      </c>
      <c r="B339" s="6" t="s">
        <v>43</v>
      </c>
      <c r="C339" s="6" t="s">
        <v>1203</v>
      </c>
      <c r="D339" s="6" t="s">
        <v>54</v>
      </c>
      <c r="E339" s="6">
        <v>2.0</v>
      </c>
      <c r="F339" s="6" t="s">
        <v>1201</v>
      </c>
      <c r="G339" s="6" t="s">
        <v>1772</v>
      </c>
      <c r="H339" s="6" t="s">
        <v>1773</v>
      </c>
      <c r="I339" s="6" t="s">
        <v>1774</v>
      </c>
      <c r="J339" s="6" t="s">
        <v>1775</v>
      </c>
      <c r="K339" s="7" t="str">
        <f>HYPERLINK("https://website.cs.vt.edu/research/Seminars/Ophir_Frieder.html","https://website.cs.vt.edu/research/Seminars/Ophir_Frieder.html")</f>
        <v>https://website.cs.vt.edu/research/Seminars/Ophir_Frieder.html</v>
      </c>
      <c r="L339" s="6" t="s">
        <v>1776</v>
      </c>
      <c r="M339" s="6">
        <v>1.0</v>
      </c>
      <c r="N339" s="6">
        <v>1.0</v>
      </c>
      <c r="O339" s="6">
        <v>0.0</v>
      </c>
      <c r="P339" s="6">
        <v>0.0</v>
      </c>
      <c r="Q339" s="6">
        <v>2.0</v>
      </c>
      <c r="R339" s="6">
        <v>2.0</v>
      </c>
      <c r="S339" s="6">
        <v>0.0</v>
      </c>
      <c r="T339" s="6"/>
    </row>
    <row r="340" ht="15.75" customHeight="1">
      <c r="A340" s="4" t="s">
        <v>16</v>
      </c>
      <c r="B340" s="4" t="s">
        <v>43</v>
      </c>
      <c r="C340" s="4" t="s">
        <v>1203</v>
      </c>
      <c r="D340" s="4" t="s">
        <v>54</v>
      </c>
      <c r="E340" s="4">
        <v>2.0</v>
      </c>
      <c r="F340" s="4" t="s">
        <v>1201</v>
      </c>
      <c r="G340" s="4" t="s">
        <v>1777</v>
      </c>
      <c r="H340" s="4" t="s">
        <v>1778</v>
      </c>
      <c r="I340" s="4" t="s">
        <v>1779</v>
      </c>
      <c r="J340" s="4" t="s">
        <v>1780</v>
      </c>
      <c r="K340" s="5" t="str">
        <f>HYPERLINK("https://website.cs.vt.edu/research/Seminars/Palash_Sashittal.html","https://website.cs.vt.edu/research/Seminars/Palash_Sashittal.html")</f>
        <v>https://website.cs.vt.edu/research/Seminars/Palash_Sashittal.html</v>
      </c>
      <c r="L340" s="4" t="s">
        <v>1781</v>
      </c>
      <c r="M340" s="4">
        <v>1.0</v>
      </c>
      <c r="N340" s="4">
        <v>1.0</v>
      </c>
      <c r="O340" s="4">
        <v>0.0</v>
      </c>
      <c r="P340" s="4">
        <v>1.0</v>
      </c>
      <c r="Q340" s="4">
        <v>2.0</v>
      </c>
      <c r="R340" s="4">
        <v>2.0</v>
      </c>
      <c r="S340" s="4">
        <v>0.0</v>
      </c>
      <c r="T340" s="4"/>
    </row>
    <row r="341" ht="15.75" customHeight="1">
      <c r="A341" s="6" t="s">
        <v>16</v>
      </c>
      <c r="B341" s="6" t="s">
        <v>43</v>
      </c>
      <c r="C341" s="6" t="s">
        <v>1203</v>
      </c>
      <c r="D341" s="6" t="s">
        <v>54</v>
      </c>
      <c r="E341" s="6">
        <v>2.0</v>
      </c>
      <c r="F341" s="6" t="s">
        <v>1201</v>
      </c>
      <c r="G341" s="6" t="s">
        <v>1782</v>
      </c>
      <c r="H341" s="6" t="s">
        <v>1783</v>
      </c>
      <c r="I341" s="6" t="s">
        <v>1784</v>
      </c>
      <c r="J341" s="6" t="s">
        <v>1785</v>
      </c>
      <c r="K341" s="7" t="str">
        <f>HYPERLINK("https://website.cs.vt.edu/research/Seminars/palash_sashittal.html","https://website.cs.vt.edu/research/Seminars/palash_sashittal.html")</f>
        <v>https://website.cs.vt.edu/research/Seminars/palash_sashittal.html</v>
      </c>
      <c r="L341" s="6" t="s">
        <v>1786</v>
      </c>
      <c r="M341" s="6">
        <v>1.0</v>
      </c>
      <c r="N341" s="6">
        <v>1.0</v>
      </c>
      <c r="O341" s="6">
        <v>0.0</v>
      </c>
      <c r="P341" s="6">
        <v>1.0</v>
      </c>
      <c r="Q341" s="6">
        <v>2.0</v>
      </c>
      <c r="R341" s="6">
        <v>2.0</v>
      </c>
      <c r="S341" s="6">
        <v>0.0</v>
      </c>
      <c r="T341" s="6"/>
    </row>
    <row r="342" ht="15.75" customHeight="1">
      <c r="A342" s="4" t="s">
        <v>16</v>
      </c>
      <c r="B342" s="4" t="s">
        <v>43</v>
      </c>
      <c r="C342" s="4" t="s">
        <v>1203</v>
      </c>
      <c r="D342" s="4" t="s">
        <v>54</v>
      </c>
      <c r="E342" s="4">
        <v>2.0</v>
      </c>
      <c r="F342" s="4" t="s">
        <v>1201</v>
      </c>
      <c r="G342" s="4" t="s">
        <v>1787</v>
      </c>
      <c r="H342" s="4" t="s">
        <v>1788</v>
      </c>
      <c r="I342" s="4" t="s">
        <v>1789</v>
      </c>
      <c r="J342" s="4" t="s">
        <v>1790</v>
      </c>
      <c r="K342" s="5" t="str">
        <f>HYPERLINK("https://website.cs.vt.edu/research/Seminars/Palash_Sashittal1.html","https://website.cs.vt.edu/research/Seminars/Palash_Sashittal1.html")</f>
        <v>https://website.cs.vt.edu/research/Seminars/Palash_Sashittal1.html</v>
      </c>
      <c r="L342" s="4" t="s">
        <v>1791</v>
      </c>
      <c r="M342" s="4">
        <v>1.0</v>
      </c>
      <c r="N342" s="4">
        <v>1.0</v>
      </c>
      <c r="O342" s="4">
        <v>0.0</v>
      </c>
      <c r="P342" s="4">
        <v>2.0</v>
      </c>
      <c r="Q342" s="4">
        <v>2.0</v>
      </c>
      <c r="R342" s="4">
        <v>2.0</v>
      </c>
      <c r="S342" s="4">
        <v>0.0</v>
      </c>
      <c r="T342" s="4"/>
    </row>
    <row r="343" ht="15.75" customHeight="1">
      <c r="A343" s="6" t="s">
        <v>16</v>
      </c>
      <c r="B343" s="6" t="s">
        <v>43</v>
      </c>
      <c r="C343" s="6" t="s">
        <v>1203</v>
      </c>
      <c r="D343" s="6" t="s">
        <v>54</v>
      </c>
      <c r="E343" s="6">
        <v>2.0</v>
      </c>
      <c r="F343" s="6" t="s">
        <v>1201</v>
      </c>
      <c r="G343" s="6" t="s">
        <v>1792</v>
      </c>
      <c r="H343" s="6" t="s">
        <v>1793</v>
      </c>
      <c r="I343" s="6" t="s">
        <v>1794</v>
      </c>
      <c r="J343" s="6" t="s">
        <v>1795</v>
      </c>
      <c r="K343" s="7" t="str">
        <f>HYPERLINK("https://website.cs.vt.edu/research/Seminars/Peng_Jiang.html","https://website.cs.vt.edu/research/Seminars/Peng_Jiang.html")</f>
        <v>https://website.cs.vt.edu/research/Seminars/Peng_Jiang.html</v>
      </c>
      <c r="L343" s="6" t="s">
        <v>1796</v>
      </c>
      <c r="M343" s="6">
        <v>1.0</v>
      </c>
      <c r="N343" s="6">
        <v>1.0</v>
      </c>
      <c r="O343" s="6">
        <v>0.0</v>
      </c>
      <c r="P343" s="6">
        <v>0.0</v>
      </c>
      <c r="Q343" s="6">
        <v>2.0</v>
      </c>
      <c r="R343" s="6">
        <v>2.0</v>
      </c>
      <c r="S343" s="6">
        <v>0.0</v>
      </c>
      <c r="T343" s="6"/>
    </row>
    <row r="344" ht="15.75" customHeight="1">
      <c r="A344" s="4" t="s">
        <v>16</v>
      </c>
      <c r="B344" s="4" t="s">
        <v>43</v>
      </c>
      <c r="C344" s="4" t="s">
        <v>1203</v>
      </c>
      <c r="D344" s="4" t="s">
        <v>54</v>
      </c>
      <c r="E344" s="4">
        <v>2.0</v>
      </c>
      <c r="F344" s="4" t="s">
        <v>1201</v>
      </c>
      <c r="G344" s="4" t="s">
        <v>1797</v>
      </c>
      <c r="H344" s="4" t="s">
        <v>1798</v>
      </c>
      <c r="I344" s="4" t="s">
        <v>1799</v>
      </c>
      <c r="J344" s="4" t="s">
        <v>1800</v>
      </c>
      <c r="K344" s="5" t="str">
        <f>HYPERLINK("https://website.cs.vt.edu/research/Seminars/Pinar-Yanardag.html","https://website.cs.vt.edu/research/Seminars/Pinar-Yanardag.html")</f>
        <v>https://website.cs.vt.edu/research/Seminars/Pinar-Yanardag.html</v>
      </c>
      <c r="L344" s="4" t="s">
        <v>1801</v>
      </c>
      <c r="M344" s="4">
        <v>1.0</v>
      </c>
      <c r="N344" s="4">
        <v>1.0</v>
      </c>
      <c r="O344" s="4">
        <v>0.0</v>
      </c>
      <c r="P344" s="4">
        <v>0.0</v>
      </c>
      <c r="Q344" s="4">
        <v>2.0</v>
      </c>
      <c r="R344" s="4">
        <v>2.0</v>
      </c>
      <c r="S344" s="4">
        <v>0.0</v>
      </c>
      <c r="T344" s="4"/>
    </row>
    <row r="345" ht="15.75" customHeight="1">
      <c r="A345" s="6" t="s">
        <v>16</v>
      </c>
      <c r="B345" s="6" t="s">
        <v>43</v>
      </c>
      <c r="C345" s="6" t="s">
        <v>1203</v>
      </c>
      <c r="D345" s="6" t="s">
        <v>54</v>
      </c>
      <c r="E345" s="6">
        <v>2.0</v>
      </c>
      <c r="F345" s="6" t="s">
        <v>1201</v>
      </c>
      <c r="G345" s="6" t="s">
        <v>1802</v>
      </c>
      <c r="H345" s="6" t="s">
        <v>1803</v>
      </c>
      <c r="I345" s="6" t="s">
        <v>1804</v>
      </c>
      <c r="J345" s="6" t="s">
        <v>1805</v>
      </c>
      <c r="K345" s="7" t="str">
        <f>HYPERLINK("https://website.cs.vt.edu/research/Seminars/Pruden-Heath-Zhang.html","https://website.cs.vt.edu/research/Seminars/Pruden-Heath-Zhang.html")</f>
        <v>https://website.cs.vt.edu/research/Seminars/Pruden-Heath-Zhang.html</v>
      </c>
      <c r="L345" s="6" t="s">
        <v>1806</v>
      </c>
      <c r="M345" s="6">
        <v>1.0</v>
      </c>
      <c r="N345" s="6">
        <v>1.0</v>
      </c>
      <c r="O345" s="6">
        <v>0.0</v>
      </c>
      <c r="P345" s="6">
        <v>1.0</v>
      </c>
      <c r="Q345" s="6">
        <v>2.0</v>
      </c>
      <c r="R345" s="6">
        <v>2.0</v>
      </c>
      <c r="S345" s="6">
        <v>0.0</v>
      </c>
      <c r="T345" s="6"/>
    </row>
    <row r="346" ht="15.75" customHeight="1">
      <c r="A346" s="4" t="s">
        <v>16</v>
      </c>
      <c r="B346" s="4" t="s">
        <v>43</v>
      </c>
      <c r="C346" s="4" t="s">
        <v>1203</v>
      </c>
      <c r="D346" s="4" t="s">
        <v>54</v>
      </c>
      <c r="E346" s="4">
        <v>2.0</v>
      </c>
      <c r="F346" s="4" t="s">
        <v>1201</v>
      </c>
      <c r="G346" s="4" t="s">
        <v>1807</v>
      </c>
      <c r="H346" s="4" t="s">
        <v>1808</v>
      </c>
      <c r="I346" s="4" t="s">
        <v>1809</v>
      </c>
      <c r="J346" s="4" t="s">
        <v>1810</v>
      </c>
      <c r="K346" s="5" t="str">
        <f>HYPERLINK("https://website.cs.vt.edu/research/Seminars/Qi_Zhao.html","https://website.cs.vt.edu/research/Seminars/Qi_Zhao.html")</f>
        <v>https://website.cs.vt.edu/research/Seminars/Qi_Zhao.html</v>
      </c>
      <c r="L346" s="4" t="s">
        <v>1811</v>
      </c>
      <c r="M346" s="4">
        <v>1.0</v>
      </c>
      <c r="N346" s="4">
        <v>1.0</v>
      </c>
      <c r="O346" s="4">
        <v>0.0</v>
      </c>
      <c r="P346" s="4">
        <v>0.0</v>
      </c>
      <c r="Q346" s="4">
        <v>2.0</v>
      </c>
      <c r="R346" s="4">
        <v>2.0</v>
      </c>
      <c r="S346" s="4">
        <v>0.0</v>
      </c>
      <c r="T346" s="4"/>
    </row>
    <row r="347" ht="15.75" customHeight="1">
      <c r="A347" s="6" t="s">
        <v>16</v>
      </c>
      <c r="B347" s="6" t="s">
        <v>43</v>
      </c>
      <c r="C347" s="6" t="s">
        <v>1203</v>
      </c>
      <c r="D347" s="6" t="s">
        <v>54</v>
      </c>
      <c r="E347" s="6">
        <v>2.0</v>
      </c>
      <c r="F347" s="6" t="s">
        <v>1201</v>
      </c>
      <c r="G347" s="6" t="s">
        <v>1812</v>
      </c>
      <c r="H347" s="6" t="s">
        <v>1813</v>
      </c>
      <c r="I347" s="6" t="s">
        <v>1814</v>
      </c>
      <c r="J347" s="6" t="s">
        <v>1815</v>
      </c>
      <c r="K347" s="7" t="str">
        <f>HYPERLINK("https://website.cs.vt.edu/research/Seminars/Qipeng-Liu.html","https://website.cs.vt.edu/research/Seminars/Qipeng-Liu.html")</f>
        <v>https://website.cs.vt.edu/research/Seminars/Qipeng-Liu.html</v>
      </c>
      <c r="L347" s="6" t="s">
        <v>1816</v>
      </c>
      <c r="M347" s="6">
        <v>1.0</v>
      </c>
      <c r="N347" s="6">
        <v>1.0</v>
      </c>
      <c r="O347" s="6">
        <v>0.0</v>
      </c>
      <c r="P347" s="6">
        <v>1.0</v>
      </c>
      <c r="Q347" s="6">
        <v>2.0</v>
      </c>
      <c r="R347" s="6">
        <v>2.0</v>
      </c>
      <c r="S347" s="6">
        <v>0.0</v>
      </c>
      <c r="T347" s="6"/>
    </row>
    <row r="348" ht="15.75" customHeight="1">
      <c r="A348" s="4" t="s">
        <v>16</v>
      </c>
      <c r="B348" s="4" t="s">
        <v>43</v>
      </c>
      <c r="C348" s="4" t="s">
        <v>1203</v>
      </c>
      <c r="D348" s="4" t="s">
        <v>54</v>
      </c>
      <c r="E348" s="4">
        <v>2.0</v>
      </c>
      <c r="F348" s="4" t="s">
        <v>1201</v>
      </c>
      <c r="G348" s="4" t="s">
        <v>1817</v>
      </c>
      <c r="H348" s="4" t="s">
        <v>1818</v>
      </c>
      <c r="I348" s="4" t="s">
        <v>1819</v>
      </c>
      <c r="J348" s="4" t="s">
        <v>1820</v>
      </c>
      <c r="K348" s="5" t="str">
        <f>HYPERLINK("https://website.cs.vt.edu/research/Seminars/Radia_Perlman.html","https://website.cs.vt.edu/research/Seminars/Radia_Perlman.html")</f>
        <v>https://website.cs.vt.edu/research/Seminars/Radia_Perlman.html</v>
      </c>
      <c r="L348" s="4" t="s">
        <v>1821</v>
      </c>
      <c r="M348" s="4">
        <v>1.0</v>
      </c>
      <c r="N348" s="4">
        <v>2.0</v>
      </c>
      <c r="O348" s="4">
        <v>0.0</v>
      </c>
      <c r="P348" s="4">
        <v>0.0</v>
      </c>
      <c r="Q348" s="4">
        <v>2.0</v>
      </c>
      <c r="R348" s="4">
        <v>2.0</v>
      </c>
      <c r="S348" s="4">
        <v>0.0</v>
      </c>
      <c r="T348" s="4"/>
    </row>
    <row r="349" ht="15.75" customHeight="1">
      <c r="A349" s="6" t="s">
        <v>16</v>
      </c>
      <c r="B349" s="6" t="s">
        <v>43</v>
      </c>
      <c r="C349" s="6" t="s">
        <v>1203</v>
      </c>
      <c r="D349" s="6" t="s">
        <v>54</v>
      </c>
      <c r="E349" s="6">
        <v>2.0</v>
      </c>
      <c r="F349" s="6" t="s">
        <v>1201</v>
      </c>
      <c r="G349" s="6" t="s">
        <v>1822</v>
      </c>
      <c r="H349" s="6" t="s">
        <v>1823</v>
      </c>
      <c r="I349" s="6" t="s">
        <v>1824</v>
      </c>
      <c r="J349" s="6" t="s">
        <v>1825</v>
      </c>
      <c r="K349" s="7" t="str">
        <f>HYPERLINK("https://website.cs.vt.edu/research/Seminars/Ramnatthan_Alagappan.html","https://website.cs.vt.edu/research/Seminars/Ramnatthan_Alagappan.html")</f>
        <v>https://website.cs.vt.edu/research/Seminars/Ramnatthan_Alagappan.html</v>
      </c>
      <c r="L349" s="6" t="s">
        <v>1826</v>
      </c>
      <c r="M349" s="6">
        <v>1.0</v>
      </c>
      <c r="N349" s="6">
        <v>1.0</v>
      </c>
      <c r="O349" s="6">
        <v>0.0</v>
      </c>
      <c r="P349" s="6">
        <v>0.0</v>
      </c>
      <c r="Q349" s="6">
        <v>2.0</v>
      </c>
      <c r="R349" s="6">
        <v>2.0</v>
      </c>
      <c r="S349" s="6">
        <v>0.0</v>
      </c>
      <c r="T349" s="6"/>
    </row>
    <row r="350" ht="15.75" customHeight="1">
      <c r="A350" s="4" t="s">
        <v>16</v>
      </c>
      <c r="B350" s="4" t="s">
        <v>43</v>
      </c>
      <c r="C350" s="4" t="s">
        <v>1203</v>
      </c>
      <c r="D350" s="4" t="s">
        <v>54</v>
      </c>
      <c r="E350" s="4">
        <v>2.0</v>
      </c>
      <c r="F350" s="4" t="s">
        <v>1201</v>
      </c>
      <c r="G350" s="4" t="s">
        <v>1827</v>
      </c>
      <c r="H350" s="4" t="s">
        <v>1828</v>
      </c>
      <c r="I350" s="4" t="s">
        <v>1829</v>
      </c>
      <c r="J350" s="4" t="s">
        <v>1830</v>
      </c>
      <c r="K350" s="5" t="str">
        <f>HYPERLINK("https://website.cs.vt.edu/research/Seminars/Ran_Zhang.html","https://website.cs.vt.edu/research/Seminars/Ran_Zhang.html")</f>
        <v>https://website.cs.vt.edu/research/Seminars/Ran_Zhang.html</v>
      </c>
      <c r="L350" s="4" t="s">
        <v>1831</v>
      </c>
      <c r="M350" s="4">
        <v>1.0</v>
      </c>
      <c r="N350" s="4">
        <v>1.0</v>
      </c>
      <c r="O350" s="4">
        <v>0.0</v>
      </c>
      <c r="P350" s="4">
        <v>0.0</v>
      </c>
      <c r="Q350" s="4">
        <v>2.0</v>
      </c>
      <c r="R350" s="4">
        <v>2.0</v>
      </c>
      <c r="S350" s="4">
        <v>0.0</v>
      </c>
      <c r="T350" s="4"/>
    </row>
    <row r="351" ht="15.75" customHeight="1">
      <c r="A351" s="6" t="s">
        <v>16</v>
      </c>
      <c r="B351" s="6" t="s">
        <v>43</v>
      </c>
      <c r="C351" s="6" t="s">
        <v>1203</v>
      </c>
      <c r="D351" s="6" t="s">
        <v>54</v>
      </c>
      <c r="E351" s="6">
        <v>2.0</v>
      </c>
      <c r="F351" s="6" t="s">
        <v>1201</v>
      </c>
      <c r="G351" s="6" t="s">
        <v>1832</v>
      </c>
      <c r="H351" s="6" t="s">
        <v>1833</v>
      </c>
      <c r="I351" s="6" t="s">
        <v>1834</v>
      </c>
      <c r="J351" s="6" t="s">
        <v>1835</v>
      </c>
      <c r="K351" s="7" t="str">
        <f>HYPERLINK("https://website.cs.vt.edu/research/Seminars/Renato-Figueiredo.html","https://website.cs.vt.edu/research/Seminars/Renato-Figueiredo.html")</f>
        <v>https://website.cs.vt.edu/research/Seminars/Renato-Figueiredo.html</v>
      </c>
      <c r="L351" s="6" t="s">
        <v>1836</v>
      </c>
      <c r="M351" s="6">
        <v>1.0</v>
      </c>
      <c r="N351" s="6">
        <v>1.0</v>
      </c>
      <c r="O351" s="6">
        <v>0.0</v>
      </c>
      <c r="P351" s="6">
        <v>2.0</v>
      </c>
      <c r="Q351" s="6">
        <v>2.0</v>
      </c>
      <c r="R351" s="6">
        <v>2.0</v>
      </c>
      <c r="S351" s="6">
        <v>0.0</v>
      </c>
      <c r="T351" s="6"/>
    </row>
    <row r="352" ht="15.75" customHeight="1">
      <c r="A352" s="4" t="s">
        <v>16</v>
      </c>
      <c r="B352" s="4" t="s">
        <v>43</v>
      </c>
      <c r="C352" s="4" t="s">
        <v>1203</v>
      </c>
      <c r="D352" s="4" t="s">
        <v>54</v>
      </c>
      <c r="E352" s="4">
        <v>2.0</v>
      </c>
      <c r="F352" s="4" t="s">
        <v>1201</v>
      </c>
      <c r="G352" s="4" t="s">
        <v>1837</v>
      </c>
      <c r="H352" s="4" t="s">
        <v>1838</v>
      </c>
      <c r="I352" s="4" t="s">
        <v>1839</v>
      </c>
      <c r="J352" s="4" t="s">
        <v>1840</v>
      </c>
      <c r="K352" s="5" t="str">
        <f>HYPERLINK("https://website.cs.vt.edu/research/Seminars/Richard_Li.html","https://website.cs.vt.edu/research/Seminars/Richard_Li.html")</f>
        <v>https://website.cs.vt.edu/research/Seminars/Richard_Li.html</v>
      </c>
      <c r="L352" s="4" t="s">
        <v>1841</v>
      </c>
      <c r="M352" s="4">
        <v>1.0</v>
      </c>
      <c r="N352" s="4">
        <v>1.0</v>
      </c>
      <c r="O352" s="4">
        <v>0.0</v>
      </c>
      <c r="P352" s="4">
        <v>0.0</v>
      </c>
      <c r="Q352" s="4">
        <v>2.0</v>
      </c>
      <c r="R352" s="4">
        <v>2.0</v>
      </c>
      <c r="S352" s="4">
        <v>0.0</v>
      </c>
      <c r="T352" s="4"/>
    </row>
    <row r="353" ht="15.75" customHeight="1">
      <c r="A353" s="6" t="s">
        <v>16</v>
      </c>
      <c r="B353" s="6" t="s">
        <v>43</v>
      </c>
      <c r="C353" s="6" t="s">
        <v>1203</v>
      </c>
      <c r="D353" s="6" t="s">
        <v>54</v>
      </c>
      <c r="E353" s="6">
        <v>2.0</v>
      </c>
      <c r="F353" s="6" t="s">
        <v>1201</v>
      </c>
      <c r="G353" s="6" t="s">
        <v>1842</v>
      </c>
      <c r="H353" s="6" t="s">
        <v>1843</v>
      </c>
      <c r="I353" s="6" t="s">
        <v>1844</v>
      </c>
      <c r="J353" s="6" t="s">
        <v>1845</v>
      </c>
      <c r="K353" s="7" t="str">
        <f>HYPERLINK("https://website.cs.vt.edu/research/Seminars/Rifat_Mansur.html","https://website.cs.vt.edu/research/Seminars/Rifat_Mansur.html")</f>
        <v>https://website.cs.vt.edu/research/Seminars/Rifat_Mansur.html</v>
      </c>
      <c r="L353" s="6" t="s">
        <v>1846</v>
      </c>
      <c r="M353" s="6">
        <v>1.0</v>
      </c>
      <c r="N353" s="6">
        <v>1.0</v>
      </c>
      <c r="O353" s="6">
        <v>0.0</v>
      </c>
      <c r="P353" s="6">
        <v>0.0</v>
      </c>
      <c r="Q353" s="6">
        <v>2.0</v>
      </c>
      <c r="R353" s="6">
        <v>2.0</v>
      </c>
      <c r="S353" s="6">
        <v>0.0</v>
      </c>
      <c r="T353" s="6"/>
    </row>
    <row r="354" ht="15.75" customHeight="1">
      <c r="A354" s="4" t="s">
        <v>16</v>
      </c>
      <c r="B354" s="4" t="s">
        <v>43</v>
      </c>
      <c r="C354" s="4" t="s">
        <v>1203</v>
      </c>
      <c r="D354" s="4" t="s">
        <v>54</v>
      </c>
      <c r="E354" s="4">
        <v>2.0</v>
      </c>
      <c r="F354" s="4" t="s">
        <v>1201</v>
      </c>
      <c r="G354" s="4" t="s">
        <v>1847</v>
      </c>
      <c r="H354" s="4" t="s">
        <v>1848</v>
      </c>
      <c r="I354" s="4" t="s">
        <v>1849</v>
      </c>
      <c r="J354" s="4" t="s">
        <v>1850</v>
      </c>
      <c r="K354" s="5" t="str">
        <f>HYPERLINK("https://website.cs.vt.edu/research/Seminars/rifatsabbir_mansur.html","https://website.cs.vt.edu/research/Seminars/rifatsabbir_mansur.html")</f>
        <v>https://website.cs.vt.edu/research/Seminars/rifatsabbir_mansur.html</v>
      </c>
      <c r="L354" s="4" t="s">
        <v>1851</v>
      </c>
      <c r="M354" s="4">
        <v>1.0</v>
      </c>
      <c r="N354" s="4">
        <v>1.0</v>
      </c>
      <c r="O354" s="4">
        <v>0.0</v>
      </c>
      <c r="P354" s="4">
        <v>1.0</v>
      </c>
      <c r="Q354" s="4">
        <v>2.0</v>
      </c>
      <c r="R354" s="4">
        <v>2.0</v>
      </c>
      <c r="S354" s="4">
        <v>0.0</v>
      </c>
      <c r="T354" s="4"/>
    </row>
    <row r="355" ht="15.75" customHeight="1">
      <c r="A355" s="6" t="s">
        <v>16</v>
      </c>
      <c r="B355" s="6" t="s">
        <v>43</v>
      </c>
      <c r="C355" s="6" t="s">
        <v>1203</v>
      </c>
      <c r="D355" s="6" t="s">
        <v>54</v>
      </c>
      <c r="E355" s="6">
        <v>2.0</v>
      </c>
      <c r="F355" s="6" t="s">
        <v>1201</v>
      </c>
      <c r="G355" s="6" t="s">
        <v>1852</v>
      </c>
      <c r="H355" s="6" t="s">
        <v>1853</v>
      </c>
      <c r="I355" s="6" t="s">
        <v>1854</v>
      </c>
      <c r="J355" s="6" t="s">
        <v>1855</v>
      </c>
      <c r="K355" s="7" t="str">
        <f>HYPERLINK("https://website.cs.vt.edu/research/Seminars/Ruizhe_Zhang.html","https://website.cs.vt.edu/research/Seminars/Ruizhe_Zhang.html")</f>
        <v>https://website.cs.vt.edu/research/Seminars/Ruizhe_Zhang.html</v>
      </c>
      <c r="L355" s="6" t="s">
        <v>1856</v>
      </c>
      <c r="M355" s="6">
        <v>1.0</v>
      </c>
      <c r="N355" s="6">
        <v>1.0</v>
      </c>
      <c r="O355" s="6">
        <v>0.0</v>
      </c>
      <c r="P355" s="6">
        <v>0.0</v>
      </c>
      <c r="Q355" s="6">
        <v>2.0</v>
      </c>
      <c r="R355" s="6">
        <v>2.0</v>
      </c>
      <c r="S355" s="6">
        <v>0.0</v>
      </c>
      <c r="T355" s="6"/>
    </row>
    <row r="356" ht="15.75" customHeight="1">
      <c r="A356" s="4" t="s">
        <v>16</v>
      </c>
      <c r="B356" s="4" t="s">
        <v>43</v>
      </c>
      <c r="C356" s="4" t="s">
        <v>1203</v>
      </c>
      <c r="D356" s="4" t="s">
        <v>54</v>
      </c>
      <c r="E356" s="4">
        <v>2.0</v>
      </c>
      <c r="F356" s="4" t="s">
        <v>1201</v>
      </c>
      <c r="G356" s="4" t="s">
        <v>1857</v>
      </c>
      <c r="H356" s="4" t="s">
        <v>1858</v>
      </c>
      <c r="I356" s="4" t="s">
        <v>1859</v>
      </c>
      <c r="J356" s="4" t="s">
        <v>1860</v>
      </c>
      <c r="K356" s="5" t="str">
        <f>HYPERLINK("https://website.cs.vt.edu/research/Seminars/Sainyam-Galhotra.html","https://website.cs.vt.edu/research/Seminars/Sainyam-Galhotra.html")</f>
        <v>https://website.cs.vt.edu/research/Seminars/Sainyam-Galhotra.html</v>
      </c>
      <c r="L356" s="4" t="s">
        <v>1861</v>
      </c>
      <c r="M356" s="4">
        <v>1.0</v>
      </c>
      <c r="N356" s="4">
        <v>1.0</v>
      </c>
      <c r="O356" s="4">
        <v>0.0</v>
      </c>
      <c r="P356" s="4">
        <v>0.0</v>
      </c>
      <c r="Q356" s="4">
        <v>2.0</v>
      </c>
      <c r="R356" s="4">
        <v>2.0</v>
      </c>
      <c r="S356" s="4">
        <v>0.0</v>
      </c>
      <c r="T356" s="4"/>
    </row>
    <row r="357" ht="15.75" customHeight="1">
      <c r="A357" s="6" t="s">
        <v>16</v>
      </c>
      <c r="B357" s="6" t="s">
        <v>43</v>
      </c>
      <c r="C357" s="6" t="s">
        <v>1203</v>
      </c>
      <c r="D357" s="6" t="s">
        <v>54</v>
      </c>
      <c r="E357" s="6">
        <v>2.0</v>
      </c>
      <c r="F357" s="6" t="s">
        <v>1201</v>
      </c>
      <c r="G357" s="6" t="s">
        <v>1862</v>
      </c>
      <c r="H357" s="6" t="s">
        <v>1863</v>
      </c>
      <c r="I357" s="6" t="s">
        <v>1864</v>
      </c>
      <c r="J357" s="6" t="s">
        <v>1865</v>
      </c>
      <c r="K357" s="7" t="str">
        <f>HYPERLINK("https://website.cs.vt.edu/research/Seminars/Sam-Noh.html","https://website.cs.vt.edu/research/Seminars/Sam-Noh.html")</f>
        <v>https://website.cs.vt.edu/research/Seminars/Sam-Noh.html</v>
      </c>
      <c r="L357" s="6" t="s">
        <v>1866</v>
      </c>
      <c r="M357" s="6">
        <v>1.0</v>
      </c>
      <c r="N357" s="6">
        <v>1.0</v>
      </c>
      <c r="O357" s="6">
        <v>0.0</v>
      </c>
      <c r="P357" s="6">
        <v>0.0</v>
      </c>
      <c r="Q357" s="6">
        <v>1.0</v>
      </c>
      <c r="R357" s="6">
        <v>2.0</v>
      </c>
      <c r="S357" s="6">
        <v>0.0</v>
      </c>
      <c r="T357" s="6"/>
    </row>
    <row r="358" ht="15.75" customHeight="1">
      <c r="A358" s="4" t="s">
        <v>16</v>
      </c>
      <c r="B358" s="4" t="s">
        <v>43</v>
      </c>
      <c r="C358" s="4" t="s">
        <v>1203</v>
      </c>
      <c r="D358" s="4" t="s">
        <v>54</v>
      </c>
      <c r="E358" s="4">
        <v>2.0</v>
      </c>
      <c r="F358" s="4" t="s">
        <v>1201</v>
      </c>
      <c r="G358" s="4" t="s">
        <v>1867</v>
      </c>
      <c r="H358" s="4" t="s">
        <v>1868</v>
      </c>
      <c r="I358" s="4" t="s">
        <v>1869</v>
      </c>
      <c r="J358" s="4" t="s">
        <v>1870</v>
      </c>
      <c r="K358" s="5" t="str">
        <f>HYPERLINK("https://website.cs.vt.edu/research/Seminars/Sam_Noh.html","https://website.cs.vt.edu/research/Seminars/Sam_Noh.html")</f>
        <v>https://website.cs.vt.edu/research/Seminars/Sam_Noh.html</v>
      </c>
      <c r="L358" s="4" t="s">
        <v>1871</v>
      </c>
      <c r="M358" s="4">
        <v>1.0</v>
      </c>
      <c r="N358" s="4">
        <v>1.0</v>
      </c>
      <c r="O358" s="4">
        <v>0.0</v>
      </c>
      <c r="P358" s="4">
        <v>0.0</v>
      </c>
      <c r="Q358" s="4">
        <v>2.0</v>
      </c>
      <c r="R358" s="4">
        <v>2.0</v>
      </c>
      <c r="S358" s="4">
        <v>0.0</v>
      </c>
      <c r="T358" s="4"/>
    </row>
    <row r="359" ht="15.75" customHeight="1">
      <c r="A359" s="6" t="s">
        <v>16</v>
      </c>
      <c r="B359" s="6" t="s">
        <v>43</v>
      </c>
      <c r="C359" s="6" t="s">
        <v>1203</v>
      </c>
      <c r="D359" s="6" t="s">
        <v>54</v>
      </c>
      <c r="E359" s="6">
        <v>2.0</v>
      </c>
      <c r="F359" s="6" t="s">
        <v>1201</v>
      </c>
      <c r="G359" s="6" t="s">
        <v>1872</v>
      </c>
      <c r="H359" s="6" t="s">
        <v>1873</v>
      </c>
      <c r="I359" s="6" t="s">
        <v>1874</v>
      </c>
      <c r="J359" s="6" t="s">
        <v>1875</v>
      </c>
      <c r="K359" s="7" t="str">
        <f>HYPERLINK("https://website.cs.vt.edu/research/Seminars/Sanmay_Das.html","https://website.cs.vt.edu/research/Seminars/Sanmay_Das.html")</f>
        <v>https://website.cs.vt.edu/research/Seminars/Sanmay_Das.html</v>
      </c>
      <c r="L359" s="6" t="s">
        <v>1876</v>
      </c>
      <c r="M359" s="6">
        <v>1.0</v>
      </c>
      <c r="N359" s="6">
        <v>1.0</v>
      </c>
      <c r="O359" s="6">
        <v>0.0</v>
      </c>
      <c r="P359" s="6">
        <v>1.0</v>
      </c>
      <c r="Q359" s="6">
        <v>2.0</v>
      </c>
      <c r="R359" s="6">
        <v>3.0</v>
      </c>
      <c r="S359" s="6">
        <v>0.0</v>
      </c>
      <c r="T359" s="6"/>
    </row>
    <row r="360" ht="15.75" customHeight="1">
      <c r="A360" s="4" t="s">
        <v>16</v>
      </c>
      <c r="B360" s="4" t="s">
        <v>43</v>
      </c>
      <c r="C360" s="4" t="s">
        <v>1203</v>
      </c>
      <c r="D360" s="4" t="s">
        <v>54</v>
      </c>
      <c r="E360" s="4">
        <v>2.0</v>
      </c>
      <c r="F360" s="4" t="s">
        <v>1201</v>
      </c>
      <c r="G360" s="4" t="s">
        <v>1877</v>
      </c>
      <c r="H360" s="4" t="s">
        <v>1878</v>
      </c>
      <c r="I360" s="4" t="s">
        <v>1879</v>
      </c>
      <c r="J360" s="4" t="s">
        <v>1880</v>
      </c>
      <c r="K360" s="5" t="str">
        <f>HYPERLINK("https://website.cs.vt.edu/research/Seminars/Sayantani_Basu.html","https://website.cs.vt.edu/research/Seminars/Sayantani_Basu.html")</f>
        <v>https://website.cs.vt.edu/research/Seminars/Sayantani_Basu.html</v>
      </c>
      <c r="L360" s="4" t="s">
        <v>1881</v>
      </c>
      <c r="M360" s="4">
        <v>1.0</v>
      </c>
      <c r="N360" s="4">
        <v>1.0</v>
      </c>
      <c r="O360" s="4">
        <v>0.0</v>
      </c>
      <c r="P360" s="4">
        <v>0.0</v>
      </c>
      <c r="Q360" s="4">
        <v>2.0</v>
      </c>
      <c r="R360" s="4">
        <v>2.0</v>
      </c>
      <c r="S360" s="4">
        <v>0.0</v>
      </c>
      <c r="T360" s="4"/>
    </row>
    <row r="361" ht="15.75" customHeight="1">
      <c r="A361" s="6" t="s">
        <v>16</v>
      </c>
      <c r="B361" s="6" t="s">
        <v>43</v>
      </c>
      <c r="C361" s="6" t="s">
        <v>1203</v>
      </c>
      <c r="D361" s="6" t="s">
        <v>54</v>
      </c>
      <c r="E361" s="6">
        <v>2.0</v>
      </c>
      <c r="F361" s="6" t="s">
        <v>1201</v>
      </c>
      <c r="G361" s="6" t="s">
        <v>1882</v>
      </c>
      <c r="H361" s="6" t="s">
        <v>1883</v>
      </c>
      <c r="I361" s="6" t="s">
        <v>1884</v>
      </c>
      <c r="J361" s="6" t="s">
        <v>1885</v>
      </c>
      <c r="K361" s="7" t="str">
        <f>HYPERLINK("https://website.cs.vt.edu/research/Seminars/Sehrish_Nizamani.html","https://website.cs.vt.edu/research/Seminars/Sehrish_Nizamani.html")</f>
        <v>https://website.cs.vt.edu/research/Seminars/Sehrish_Nizamani.html</v>
      </c>
      <c r="L361" s="6" t="s">
        <v>1886</v>
      </c>
      <c r="M361" s="6">
        <v>1.0</v>
      </c>
      <c r="N361" s="6">
        <v>1.0</v>
      </c>
      <c r="O361" s="6">
        <v>0.0</v>
      </c>
      <c r="P361" s="6">
        <v>0.0</v>
      </c>
      <c r="Q361" s="6">
        <v>2.0</v>
      </c>
      <c r="R361" s="6">
        <v>2.0</v>
      </c>
      <c r="S361" s="6">
        <v>0.0</v>
      </c>
      <c r="T361" s="6"/>
    </row>
    <row r="362" ht="15.75" customHeight="1">
      <c r="A362" s="4" t="s">
        <v>16</v>
      </c>
      <c r="B362" s="4" t="s">
        <v>43</v>
      </c>
      <c r="C362" s="4" t="s">
        <v>1203</v>
      </c>
      <c r="D362" s="4" t="s">
        <v>54</v>
      </c>
      <c r="E362" s="4">
        <v>2.0</v>
      </c>
      <c r="F362" s="4" t="s">
        <v>1201</v>
      </c>
      <c r="G362" s="4" t="s">
        <v>1887</v>
      </c>
      <c r="H362" s="4" t="s">
        <v>1888</v>
      </c>
      <c r="I362" s="4" t="s">
        <v>1889</v>
      </c>
      <c r="J362" s="4" t="s">
        <v>1890</v>
      </c>
      <c r="K362" s="5" t="str">
        <f>HYPERLINK("https://website.cs.vt.edu/research/Seminars/Senjuti_Basu-Roy.html","https://website.cs.vt.edu/research/Seminars/Senjuti_Basu-Roy.html")</f>
        <v>https://website.cs.vt.edu/research/Seminars/Senjuti_Basu-Roy.html</v>
      </c>
      <c r="L362" s="4" t="s">
        <v>1891</v>
      </c>
      <c r="M362" s="4">
        <v>1.0</v>
      </c>
      <c r="N362" s="4">
        <v>1.0</v>
      </c>
      <c r="O362" s="4">
        <v>0.0</v>
      </c>
      <c r="P362" s="4">
        <v>0.0</v>
      </c>
      <c r="Q362" s="4">
        <v>2.0</v>
      </c>
      <c r="R362" s="4">
        <v>3.0</v>
      </c>
      <c r="S362" s="4">
        <v>0.0</v>
      </c>
      <c r="T362" s="4"/>
    </row>
    <row r="363" ht="15.75" customHeight="1">
      <c r="A363" s="6" t="s">
        <v>16</v>
      </c>
      <c r="B363" s="6" t="s">
        <v>43</v>
      </c>
      <c r="C363" s="6" t="s">
        <v>1203</v>
      </c>
      <c r="D363" s="6" t="s">
        <v>54</v>
      </c>
      <c r="E363" s="6">
        <v>2.0</v>
      </c>
      <c r="F363" s="6" t="s">
        <v>1201</v>
      </c>
      <c r="G363" s="6" t="s">
        <v>1892</v>
      </c>
      <c r="H363" s="6" t="s">
        <v>1893</v>
      </c>
      <c r="I363" s="6" t="s">
        <v>1894</v>
      </c>
      <c r="J363" s="6" t="s">
        <v>1895</v>
      </c>
      <c r="K363" s="7" t="str">
        <f>HYPERLINK("https://website.cs.vt.edu/research/Seminars/Sha_Yi.html","https://website.cs.vt.edu/research/Seminars/Sha_Yi.html")</f>
        <v>https://website.cs.vt.edu/research/Seminars/Sha_Yi.html</v>
      </c>
      <c r="L363" s="6" t="s">
        <v>1896</v>
      </c>
      <c r="M363" s="6">
        <v>1.0</v>
      </c>
      <c r="N363" s="6">
        <v>1.0</v>
      </c>
      <c r="O363" s="6">
        <v>0.0</v>
      </c>
      <c r="P363" s="6">
        <v>0.0</v>
      </c>
      <c r="Q363" s="6">
        <v>2.0</v>
      </c>
      <c r="R363" s="6">
        <v>2.0</v>
      </c>
      <c r="S363" s="6">
        <v>0.0</v>
      </c>
      <c r="T363" s="6"/>
    </row>
    <row r="364" ht="15.75" customHeight="1">
      <c r="A364" s="4" t="s">
        <v>16</v>
      </c>
      <c r="B364" s="4" t="s">
        <v>43</v>
      </c>
      <c r="C364" s="4" t="s">
        <v>1203</v>
      </c>
      <c r="D364" s="4" t="s">
        <v>54</v>
      </c>
      <c r="E364" s="4">
        <v>2.0</v>
      </c>
      <c r="F364" s="4" t="s">
        <v>1201</v>
      </c>
      <c r="G364" s="4" t="s">
        <v>1897</v>
      </c>
      <c r="H364" s="4" t="s">
        <v>1898</v>
      </c>
      <c r="I364" s="4" t="s">
        <v>1899</v>
      </c>
      <c r="J364" s="4" t="s">
        <v>1900</v>
      </c>
      <c r="K364" s="5" t="str">
        <f>HYPERLINK("https://website.cs.vt.edu/research/Seminars/Shashank_Sonkar.html","https://website.cs.vt.edu/research/Seminars/Shashank_Sonkar.html")</f>
        <v>https://website.cs.vt.edu/research/Seminars/Shashank_Sonkar.html</v>
      </c>
      <c r="L364" s="4" t="s">
        <v>1901</v>
      </c>
      <c r="M364" s="4">
        <v>1.0</v>
      </c>
      <c r="N364" s="4">
        <v>1.0</v>
      </c>
      <c r="O364" s="4">
        <v>0.0</v>
      </c>
      <c r="P364" s="4">
        <v>0.0</v>
      </c>
      <c r="Q364" s="4">
        <v>2.0</v>
      </c>
      <c r="R364" s="4">
        <v>2.0</v>
      </c>
      <c r="S364" s="4">
        <v>0.0</v>
      </c>
      <c r="T364" s="4"/>
    </row>
    <row r="365" ht="15.75" customHeight="1">
      <c r="A365" s="6" t="s">
        <v>16</v>
      </c>
      <c r="B365" s="6" t="s">
        <v>43</v>
      </c>
      <c r="C365" s="6" t="s">
        <v>1203</v>
      </c>
      <c r="D365" s="6" t="s">
        <v>54</v>
      </c>
      <c r="E365" s="6">
        <v>2.0</v>
      </c>
      <c r="F365" s="6" t="s">
        <v>1201</v>
      </c>
      <c r="G365" s="6" t="s">
        <v>1902</v>
      </c>
      <c r="H365" s="6" t="s">
        <v>1903</v>
      </c>
      <c r="I365" s="6" t="s">
        <v>1904</v>
      </c>
      <c r="J365" s="6" t="s">
        <v>1905</v>
      </c>
      <c r="K365" s="7" t="str">
        <f>HYPERLINK("https://website.cs.vt.edu/research/Seminars/Shengwei_An.html","https://website.cs.vt.edu/research/Seminars/Shengwei_An.html")</f>
        <v>https://website.cs.vt.edu/research/Seminars/Shengwei_An.html</v>
      </c>
      <c r="L365" s="6" t="s">
        <v>1906</v>
      </c>
      <c r="M365" s="6">
        <v>1.0</v>
      </c>
      <c r="N365" s="6">
        <v>1.0</v>
      </c>
      <c r="O365" s="6">
        <v>0.0</v>
      </c>
      <c r="P365" s="6">
        <v>0.0</v>
      </c>
      <c r="Q365" s="6">
        <v>2.0</v>
      </c>
      <c r="R365" s="6">
        <v>2.0</v>
      </c>
      <c r="S365" s="6">
        <v>0.0</v>
      </c>
      <c r="T365" s="6"/>
    </row>
    <row r="366" ht="15.75" customHeight="1">
      <c r="A366" s="4" t="s">
        <v>16</v>
      </c>
      <c r="B366" s="4" t="s">
        <v>43</v>
      </c>
      <c r="C366" s="4" t="s">
        <v>1203</v>
      </c>
      <c r="D366" s="4" t="s">
        <v>54</v>
      </c>
      <c r="E366" s="4">
        <v>2.0</v>
      </c>
      <c r="F366" s="4" t="s">
        <v>1201</v>
      </c>
      <c r="G366" s="4" t="s">
        <v>1907</v>
      </c>
      <c r="H366" s="4" t="s">
        <v>1908</v>
      </c>
      <c r="I366" s="4" t="s">
        <v>1909</v>
      </c>
      <c r="J366" s="4" t="s">
        <v>1910</v>
      </c>
      <c r="K366" s="5" t="str">
        <f>HYPERLINK("https://website.cs.vt.edu/research/Seminars/Simone_Silvestri.html","https://website.cs.vt.edu/research/Seminars/Simone_Silvestri.html")</f>
        <v>https://website.cs.vt.edu/research/Seminars/Simone_Silvestri.html</v>
      </c>
      <c r="L366" s="4" t="s">
        <v>1911</v>
      </c>
      <c r="M366" s="4">
        <v>1.0</v>
      </c>
      <c r="N366" s="4">
        <v>1.0</v>
      </c>
      <c r="O366" s="4">
        <v>0.0</v>
      </c>
      <c r="P366" s="4">
        <v>0.0</v>
      </c>
      <c r="Q366" s="4">
        <v>2.0</v>
      </c>
      <c r="R366" s="4">
        <v>2.0</v>
      </c>
      <c r="S366" s="4">
        <v>0.0</v>
      </c>
      <c r="T366" s="4"/>
    </row>
    <row r="367" ht="15.75" customHeight="1">
      <c r="A367" s="6" t="s">
        <v>16</v>
      </c>
      <c r="B367" s="6" t="s">
        <v>43</v>
      </c>
      <c r="C367" s="6" t="s">
        <v>1203</v>
      </c>
      <c r="D367" s="6" t="s">
        <v>54</v>
      </c>
      <c r="E367" s="6">
        <v>2.0</v>
      </c>
      <c r="F367" s="6" t="s">
        <v>1201</v>
      </c>
      <c r="G367" s="6" t="s">
        <v>1912</v>
      </c>
      <c r="H367" s="6" t="s">
        <v>1913</v>
      </c>
      <c r="I367" s="6" t="s">
        <v>1914</v>
      </c>
      <c r="J367" s="6" t="s">
        <v>1915</v>
      </c>
      <c r="K367" s="7" t="str">
        <f>HYPERLINK("https://website.cs.vt.edu/research/Seminars/Simone_Silvestri1.html","https://website.cs.vt.edu/research/Seminars/Simone_Silvestri1.html")</f>
        <v>https://website.cs.vt.edu/research/Seminars/Simone_Silvestri1.html</v>
      </c>
      <c r="L367" s="6" t="s">
        <v>1916</v>
      </c>
      <c r="M367" s="6">
        <v>1.0</v>
      </c>
      <c r="N367" s="6">
        <v>1.0</v>
      </c>
      <c r="O367" s="6">
        <v>0.0</v>
      </c>
      <c r="P367" s="6">
        <v>0.0</v>
      </c>
      <c r="Q367" s="6">
        <v>2.0</v>
      </c>
      <c r="R367" s="6">
        <v>2.0</v>
      </c>
      <c r="S367" s="6">
        <v>0.0</v>
      </c>
      <c r="T367" s="6"/>
    </row>
    <row r="368" ht="15.75" customHeight="1">
      <c r="A368" s="4" t="s">
        <v>16</v>
      </c>
      <c r="B368" s="4" t="s">
        <v>43</v>
      </c>
      <c r="C368" s="4" t="s">
        <v>1203</v>
      </c>
      <c r="D368" s="4" t="s">
        <v>54</v>
      </c>
      <c r="E368" s="4">
        <v>2.0</v>
      </c>
      <c r="F368" s="4" t="s">
        <v>1201</v>
      </c>
      <c r="G368" s="4" t="s">
        <v>1917</v>
      </c>
      <c r="H368" s="4" t="s">
        <v>1918</v>
      </c>
      <c r="I368" s="4" t="s">
        <v>1919</v>
      </c>
      <c r="J368" s="4" t="s">
        <v>1920</v>
      </c>
      <c r="K368" s="5" t="str">
        <f>HYPERLINK("https://website.cs.vt.edu/research/Seminars/Subigya_Nepal.html","https://website.cs.vt.edu/research/Seminars/Subigya_Nepal.html")</f>
        <v>https://website.cs.vt.edu/research/Seminars/Subigya_Nepal.html</v>
      </c>
      <c r="L368" s="4" t="s">
        <v>1921</v>
      </c>
      <c r="M368" s="4">
        <v>1.0</v>
      </c>
      <c r="N368" s="4">
        <v>1.0</v>
      </c>
      <c r="O368" s="4">
        <v>0.0</v>
      </c>
      <c r="P368" s="4">
        <v>1.0</v>
      </c>
      <c r="Q368" s="4">
        <v>2.0</v>
      </c>
      <c r="R368" s="4">
        <v>2.0</v>
      </c>
      <c r="S368" s="4">
        <v>0.0</v>
      </c>
      <c r="T368" s="4"/>
    </row>
    <row r="369" ht="15.75" customHeight="1">
      <c r="A369" s="6" t="s">
        <v>16</v>
      </c>
      <c r="B369" s="6" t="s">
        <v>43</v>
      </c>
      <c r="C369" s="6" t="s">
        <v>1203</v>
      </c>
      <c r="D369" s="6" t="s">
        <v>54</v>
      </c>
      <c r="E369" s="6">
        <v>2.0</v>
      </c>
      <c r="F369" s="6" t="s">
        <v>1201</v>
      </c>
      <c r="G369" s="6" t="s">
        <v>1922</v>
      </c>
      <c r="H369" s="6" t="s">
        <v>1923</v>
      </c>
      <c r="I369" s="6" t="s">
        <v>1924</v>
      </c>
      <c r="J369" s="6" t="s">
        <v>1925</v>
      </c>
      <c r="K369" s="7" t="str">
        <f>HYPERLINK("https://website.cs.vt.edu/research/Seminars/Sumeet-Khatri.html","https://website.cs.vt.edu/research/Seminars/Sumeet-Khatri.html")</f>
        <v>https://website.cs.vt.edu/research/Seminars/Sumeet-Khatri.html</v>
      </c>
      <c r="L369" s="6" t="s">
        <v>1926</v>
      </c>
      <c r="M369" s="6">
        <v>1.0</v>
      </c>
      <c r="N369" s="6">
        <v>1.0</v>
      </c>
      <c r="O369" s="6">
        <v>0.0</v>
      </c>
      <c r="P369" s="6">
        <v>1.0</v>
      </c>
      <c r="Q369" s="6">
        <v>2.0</v>
      </c>
      <c r="R369" s="6">
        <v>2.0</v>
      </c>
      <c r="S369" s="6">
        <v>0.0</v>
      </c>
      <c r="T369" s="6"/>
    </row>
    <row r="370" ht="15.75" customHeight="1">
      <c r="A370" s="4" t="s">
        <v>16</v>
      </c>
      <c r="B370" s="4" t="s">
        <v>43</v>
      </c>
      <c r="C370" s="4" t="s">
        <v>1203</v>
      </c>
      <c r="D370" s="4" t="s">
        <v>54</v>
      </c>
      <c r="E370" s="4">
        <v>2.0</v>
      </c>
      <c r="F370" s="4" t="s">
        <v>1201</v>
      </c>
      <c r="G370" s="4" t="s">
        <v>1927</v>
      </c>
      <c r="H370" s="4" t="s">
        <v>1928</v>
      </c>
      <c r="I370" s="4" t="s">
        <v>1929</v>
      </c>
      <c r="J370" s="4" t="s">
        <v>1930</v>
      </c>
      <c r="K370" s="5" t="str">
        <f>HYPERLINK("https://website.cs.vt.edu/research/Seminars/Swetha_Rajaram.html","https://website.cs.vt.edu/research/Seminars/Swetha_Rajaram.html")</f>
        <v>https://website.cs.vt.edu/research/Seminars/Swetha_Rajaram.html</v>
      </c>
      <c r="L370" s="4" t="s">
        <v>1931</v>
      </c>
      <c r="M370" s="4">
        <v>1.0</v>
      </c>
      <c r="N370" s="4">
        <v>1.0</v>
      </c>
      <c r="O370" s="4">
        <v>0.0</v>
      </c>
      <c r="P370" s="4">
        <v>1.0</v>
      </c>
      <c r="Q370" s="4">
        <v>2.0</v>
      </c>
      <c r="R370" s="4">
        <v>2.0</v>
      </c>
      <c r="S370" s="4">
        <v>0.0</v>
      </c>
      <c r="T370" s="4"/>
    </row>
    <row r="371" ht="15.75" customHeight="1">
      <c r="A371" s="6" t="s">
        <v>16</v>
      </c>
      <c r="B371" s="6" t="s">
        <v>43</v>
      </c>
      <c r="C371" s="6" t="s">
        <v>1203</v>
      </c>
      <c r="D371" s="6" t="s">
        <v>54</v>
      </c>
      <c r="E371" s="6">
        <v>2.0</v>
      </c>
      <c r="F371" s="6" t="s">
        <v>1201</v>
      </c>
      <c r="G371" s="6" t="s">
        <v>1932</v>
      </c>
      <c r="H371" s="6" t="s">
        <v>1933</v>
      </c>
      <c r="I371" s="6" t="s">
        <v>1934</v>
      </c>
      <c r="J371" s="6" t="s">
        <v>1935</v>
      </c>
      <c r="K371" s="7" t="str">
        <f>HYPERLINK("https://website.cs.vt.edu/research/Seminars/tm_murali.html","https://website.cs.vt.edu/research/Seminars/tm_murali.html")</f>
        <v>https://website.cs.vt.edu/research/Seminars/tm_murali.html</v>
      </c>
      <c r="L371" s="6" t="s">
        <v>1936</v>
      </c>
      <c r="M371" s="6">
        <v>1.0</v>
      </c>
      <c r="N371" s="6">
        <v>1.0</v>
      </c>
      <c r="O371" s="6">
        <v>0.0</v>
      </c>
      <c r="P371" s="6">
        <v>1.0</v>
      </c>
      <c r="Q371" s="6">
        <v>2.0</v>
      </c>
      <c r="R371" s="6">
        <v>2.0</v>
      </c>
      <c r="S371" s="6">
        <v>0.0</v>
      </c>
      <c r="T371" s="6"/>
    </row>
    <row r="372" ht="15.75" customHeight="1">
      <c r="A372" s="4" t="s">
        <v>16</v>
      </c>
      <c r="B372" s="4" t="s">
        <v>43</v>
      </c>
      <c r="C372" s="4" t="s">
        <v>1203</v>
      </c>
      <c r="D372" s="4" t="s">
        <v>54</v>
      </c>
      <c r="E372" s="4">
        <v>2.0</v>
      </c>
      <c r="F372" s="4" t="s">
        <v>1201</v>
      </c>
      <c r="G372" s="4" t="s">
        <v>1937</v>
      </c>
      <c r="H372" s="4" t="s">
        <v>1938</v>
      </c>
      <c r="I372" s="4" t="s">
        <v>1939</v>
      </c>
      <c r="J372" s="4" t="s">
        <v>1940</v>
      </c>
      <c r="K372" s="5" t="str">
        <f>HYPERLINK("https://website.cs.vt.edu/research/Seminars/Vanessa_Cedeno-Mieles.html","https://website.cs.vt.edu/research/Seminars/Vanessa_Cedeno-Mieles.html")</f>
        <v>https://website.cs.vt.edu/research/Seminars/Vanessa_Cedeno-Mieles.html</v>
      </c>
      <c r="L372" s="4" t="s">
        <v>1941</v>
      </c>
      <c r="M372" s="4">
        <v>1.0</v>
      </c>
      <c r="N372" s="4">
        <v>1.0</v>
      </c>
      <c r="O372" s="4">
        <v>0.0</v>
      </c>
      <c r="P372" s="4">
        <v>0.0</v>
      </c>
      <c r="Q372" s="4">
        <v>2.0</v>
      </c>
      <c r="R372" s="4">
        <v>2.0</v>
      </c>
      <c r="S372" s="4">
        <v>0.0</v>
      </c>
      <c r="T372" s="4"/>
    </row>
    <row r="373" ht="15.75" customHeight="1">
      <c r="A373" s="6" t="s">
        <v>16</v>
      </c>
      <c r="B373" s="6" t="s">
        <v>43</v>
      </c>
      <c r="C373" s="6" t="s">
        <v>1203</v>
      </c>
      <c r="D373" s="6" t="s">
        <v>54</v>
      </c>
      <c r="E373" s="6">
        <v>2.0</v>
      </c>
      <c r="F373" s="6" t="s">
        <v>1201</v>
      </c>
      <c r="G373" s="6" t="s">
        <v>1942</v>
      </c>
      <c r="H373" s="6" t="s">
        <v>1943</v>
      </c>
      <c r="I373" s="6" t="s">
        <v>1944</v>
      </c>
      <c r="J373" s="6" t="s">
        <v>1945</v>
      </c>
      <c r="K373" s="7" t="str">
        <f>HYPERLINK("https://website.cs.vt.edu/research/Seminars/Weitong_Zhang.html","https://website.cs.vt.edu/research/Seminars/Weitong_Zhang.html")</f>
        <v>https://website.cs.vt.edu/research/Seminars/Weitong_Zhang.html</v>
      </c>
      <c r="L373" s="6" t="s">
        <v>1946</v>
      </c>
      <c r="M373" s="6">
        <v>1.0</v>
      </c>
      <c r="N373" s="6">
        <v>1.0</v>
      </c>
      <c r="O373" s="6">
        <v>0.0</v>
      </c>
      <c r="P373" s="6">
        <v>0.0</v>
      </c>
      <c r="Q373" s="6">
        <v>2.0</v>
      </c>
      <c r="R373" s="6">
        <v>2.0</v>
      </c>
      <c r="S373" s="6">
        <v>0.0</v>
      </c>
      <c r="T373" s="6"/>
    </row>
    <row r="374" ht="15.75" customHeight="1">
      <c r="A374" s="4" t="s">
        <v>16</v>
      </c>
      <c r="B374" s="4" t="s">
        <v>43</v>
      </c>
      <c r="C374" s="4" t="s">
        <v>1203</v>
      </c>
      <c r="D374" s="4" t="s">
        <v>54</v>
      </c>
      <c r="E374" s="4">
        <v>2.0</v>
      </c>
      <c r="F374" s="4" t="s">
        <v>1201</v>
      </c>
      <c r="G374" s="4" t="s">
        <v>1947</v>
      </c>
      <c r="H374" s="4" t="s">
        <v>1948</v>
      </c>
      <c r="I374" s="4" t="s">
        <v>1949</v>
      </c>
      <c r="J374" s="4" t="s">
        <v>1950</v>
      </c>
      <c r="K374" s="5" t="str">
        <f>HYPERLINK("https://website.cs.vt.edu/research/Seminars/Weixin_Liang.html","https://website.cs.vt.edu/research/Seminars/Weixin_Liang.html")</f>
        <v>https://website.cs.vt.edu/research/Seminars/Weixin_Liang.html</v>
      </c>
      <c r="L374" s="4" t="s">
        <v>1951</v>
      </c>
      <c r="M374" s="4">
        <v>1.0</v>
      </c>
      <c r="N374" s="4">
        <v>1.0</v>
      </c>
      <c r="O374" s="4">
        <v>0.0</v>
      </c>
      <c r="P374" s="4">
        <v>0.0</v>
      </c>
      <c r="Q374" s="4">
        <v>2.0</v>
      </c>
      <c r="R374" s="4">
        <v>2.0</v>
      </c>
      <c r="S374" s="4">
        <v>0.0</v>
      </c>
      <c r="T374" s="4"/>
    </row>
    <row r="375" ht="15.75" customHeight="1">
      <c r="A375" s="6" t="s">
        <v>16</v>
      </c>
      <c r="B375" s="6" t="s">
        <v>43</v>
      </c>
      <c r="C375" s="6" t="s">
        <v>1203</v>
      </c>
      <c r="D375" s="6" t="s">
        <v>54</v>
      </c>
      <c r="E375" s="6">
        <v>2.0</v>
      </c>
      <c r="F375" s="6" t="s">
        <v>1201</v>
      </c>
      <c r="G375" s="6" t="s">
        <v>1952</v>
      </c>
      <c r="H375" s="6" t="s">
        <v>1953</v>
      </c>
      <c r="I375" s="6" t="s">
        <v>1954</v>
      </c>
      <c r="J375" s="6" t="s">
        <v>1955</v>
      </c>
      <c r="K375" s="7" t="str">
        <f>HYPERLINK("https://website.cs.vt.edu/research/Seminars/Weiyu_Liu.html","https://website.cs.vt.edu/research/Seminars/Weiyu_Liu.html")</f>
        <v>https://website.cs.vt.edu/research/Seminars/Weiyu_Liu.html</v>
      </c>
      <c r="L375" s="6" t="s">
        <v>1956</v>
      </c>
      <c r="M375" s="6">
        <v>1.0</v>
      </c>
      <c r="N375" s="6">
        <v>1.0</v>
      </c>
      <c r="O375" s="6">
        <v>0.0</v>
      </c>
      <c r="P375" s="6">
        <v>0.0</v>
      </c>
      <c r="Q375" s="6">
        <v>2.0</v>
      </c>
      <c r="R375" s="6">
        <v>3.0</v>
      </c>
      <c r="S375" s="6">
        <v>0.0</v>
      </c>
      <c r="T375" s="6"/>
    </row>
    <row r="376" ht="15.75" customHeight="1">
      <c r="A376" s="4" t="s">
        <v>16</v>
      </c>
      <c r="B376" s="4" t="s">
        <v>43</v>
      </c>
      <c r="C376" s="4" t="s">
        <v>1203</v>
      </c>
      <c r="D376" s="4" t="s">
        <v>54</v>
      </c>
      <c r="E376" s="4">
        <v>2.0</v>
      </c>
      <c r="F376" s="4" t="s">
        <v>1201</v>
      </c>
      <c r="G376" s="4" t="s">
        <v>1957</v>
      </c>
      <c r="H376" s="4" t="s">
        <v>1958</v>
      </c>
      <c r="I376" s="4" t="s">
        <v>1959</v>
      </c>
      <c r="J376" s="4" t="s">
        <v>1960</v>
      </c>
      <c r="K376" s="5" t="str">
        <f>HYPERLINK("https://website.cs.vt.edu/research/Seminars/Wenbo_Guo.html","https://website.cs.vt.edu/research/Seminars/Wenbo_Guo.html")</f>
        <v>https://website.cs.vt.edu/research/Seminars/Wenbo_Guo.html</v>
      </c>
      <c r="L376" s="4" t="s">
        <v>1961</v>
      </c>
      <c r="M376" s="4">
        <v>1.0</v>
      </c>
      <c r="N376" s="4">
        <v>1.0</v>
      </c>
      <c r="O376" s="4">
        <v>0.0</v>
      </c>
      <c r="P376" s="4">
        <v>1.0</v>
      </c>
      <c r="Q376" s="4">
        <v>2.0</v>
      </c>
      <c r="R376" s="4">
        <v>2.0</v>
      </c>
      <c r="S376" s="4">
        <v>0.0</v>
      </c>
      <c r="T376" s="4"/>
    </row>
    <row r="377" ht="15.75" customHeight="1">
      <c r="A377" s="6" t="s">
        <v>16</v>
      </c>
      <c r="B377" s="6" t="s">
        <v>43</v>
      </c>
      <c r="C377" s="6" t="s">
        <v>1203</v>
      </c>
      <c r="D377" s="6" t="s">
        <v>54</v>
      </c>
      <c r="E377" s="6">
        <v>2.0</v>
      </c>
      <c r="F377" s="6" t="s">
        <v>1201</v>
      </c>
      <c r="G377" s="6" t="s">
        <v>1962</v>
      </c>
      <c r="H377" s="6" t="s">
        <v>1963</v>
      </c>
      <c r="I377" s="6" t="s">
        <v>1964</v>
      </c>
      <c r="J377" s="6" t="s">
        <v>1965</v>
      </c>
      <c r="K377" s="7" t="str">
        <f>HYPERLINK("https://website.cs.vt.edu/research/Seminars/Wenhan_Dai0.html","https://website.cs.vt.edu/research/Seminars/Wenhan_Dai0.html")</f>
        <v>https://website.cs.vt.edu/research/Seminars/Wenhan_Dai0.html</v>
      </c>
      <c r="L377" s="6" t="s">
        <v>1966</v>
      </c>
      <c r="M377" s="6">
        <v>1.0</v>
      </c>
      <c r="N377" s="6">
        <v>1.0</v>
      </c>
      <c r="O377" s="6">
        <v>0.0</v>
      </c>
      <c r="P377" s="6">
        <v>0.0</v>
      </c>
      <c r="Q377" s="6">
        <v>2.0</v>
      </c>
      <c r="R377" s="6">
        <v>2.0</v>
      </c>
      <c r="S377" s="6">
        <v>0.0</v>
      </c>
      <c r="T377" s="6"/>
    </row>
    <row r="378" ht="15.75" customHeight="1">
      <c r="A378" s="4" t="s">
        <v>16</v>
      </c>
      <c r="B378" s="4" t="s">
        <v>43</v>
      </c>
      <c r="C378" s="4" t="s">
        <v>1203</v>
      </c>
      <c r="D378" s="4" t="s">
        <v>54</v>
      </c>
      <c r="E378" s="4">
        <v>2.0</v>
      </c>
      <c r="F378" s="4" t="s">
        <v>1201</v>
      </c>
      <c r="G378" s="4" t="s">
        <v>1967</v>
      </c>
      <c r="H378" s="4" t="s">
        <v>1968</v>
      </c>
      <c r="I378" s="4" t="s">
        <v>1969</v>
      </c>
      <c r="J378" s="4" t="s">
        <v>1970</v>
      </c>
      <c r="K378" s="5" t="str">
        <f>HYPERLINK("https://website.cs.vt.edu/research/Seminars/William-Moses.html","https://website.cs.vt.edu/research/Seminars/William-Moses.html")</f>
        <v>https://website.cs.vt.edu/research/Seminars/William-Moses.html</v>
      </c>
      <c r="L378" s="4" t="s">
        <v>1971</v>
      </c>
      <c r="M378" s="4">
        <v>1.0</v>
      </c>
      <c r="N378" s="4">
        <v>1.0</v>
      </c>
      <c r="O378" s="4">
        <v>0.0</v>
      </c>
      <c r="P378" s="4">
        <v>1.0</v>
      </c>
      <c r="Q378" s="4">
        <v>2.0</v>
      </c>
      <c r="R378" s="4">
        <v>2.0</v>
      </c>
      <c r="S378" s="4">
        <v>0.0</v>
      </c>
      <c r="T378" s="4"/>
    </row>
    <row r="379" ht="15.75" customHeight="1">
      <c r="A379" s="6" t="s">
        <v>16</v>
      </c>
      <c r="B379" s="6" t="s">
        <v>43</v>
      </c>
      <c r="C379" s="6" t="s">
        <v>1203</v>
      </c>
      <c r="D379" s="6" t="s">
        <v>54</v>
      </c>
      <c r="E379" s="6">
        <v>2.0</v>
      </c>
      <c r="F379" s="6" t="s">
        <v>1201</v>
      </c>
      <c r="G379" s="6" t="s">
        <v>1972</v>
      </c>
      <c r="H379" s="6" t="s">
        <v>1973</v>
      </c>
      <c r="I379" s="6" t="s">
        <v>1974</v>
      </c>
      <c r="J379" s="6" t="s">
        <v>1975</v>
      </c>
      <c r="K379" s="7" t="str">
        <f>HYPERLINK("https://website.cs.vt.edu/research/Seminars/William_Godoy.html","https://website.cs.vt.edu/research/Seminars/William_Godoy.html")</f>
        <v>https://website.cs.vt.edu/research/Seminars/William_Godoy.html</v>
      </c>
      <c r="L379" s="6" t="s">
        <v>1976</v>
      </c>
      <c r="M379" s="6">
        <v>1.0</v>
      </c>
      <c r="N379" s="6">
        <v>1.0</v>
      </c>
      <c r="O379" s="6">
        <v>0.0</v>
      </c>
      <c r="P379" s="6">
        <v>1.0</v>
      </c>
      <c r="Q379" s="6">
        <v>2.0</v>
      </c>
      <c r="R379" s="6">
        <v>3.0</v>
      </c>
      <c r="S379" s="6">
        <v>0.0</v>
      </c>
      <c r="T379" s="6"/>
    </row>
    <row r="380" ht="15.75" customHeight="1">
      <c r="A380" s="4" t="s">
        <v>16</v>
      </c>
      <c r="B380" s="4" t="s">
        <v>43</v>
      </c>
      <c r="C380" s="4" t="s">
        <v>1203</v>
      </c>
      <c r="D380" s="4" t="s">
        <v>54</v>
      </c>
      <c r="E380" s="4">
        <v>2.0</v>
      </c>
      <c r="F380" s="4" t="s">
        <v>1201</v>
      </c>
      <c r="G380" s="4" t="s">
        <v>1977</v>
      </c>
      <c r="H380" s="4" t="s">
        <v>1978</v>
      </c>
      <c r="I380" s="4" t="s">
        <v>1979</v>
      </c>
      <c r="J380" s="4" t="s">
        <v>1980</v>
      </c>
      <c r="K380" s="5" t="str">
        <f>HYPERLINK("https://website.cs.vt.edu/research/Seminars/William_Godoy1.html","https://website.cs.vt.edu/research/Seminars/William_Godoy1.html")</f>
        <v>https://website.cs.vt.edu/research/Seminars/William_Godoy1.html</v>
      </c>
      <c r="L380" s="4" t="s">
        <v>1981</v>
      </c>
      <c r="M380" s="4">
        <v>1.0</v>
      </c>
      <c r="N380" s="4">
        <v>1.0</v>
      </c>
      <c r="O380" s="4">
        <v>0.0</v>
      </c>
      <c r="P380" s="4">
        <v>2.0</v>
      </c>
      <c r="Q380" s="4">
        <v>2.0</v>
      </c>
      <c r="R380" s="4">
        <v>3.0</v>
      </c>
      <c r="S380" s="4">
        <v>0.0</v>
      </c>
      <c r="T380" s="4"/>
    </row>
    <row r="381" ht="15.75" customHeight="1">
      <c r="A381" s="6" t="s">
        <v>16</v>
      </c>
      <c r="B381" s="6" t="s">
        <v>43</v>
      </c>
      <c r="C381" s="6" t="s">
        <v>1203</v>
      </c>
      <c r="D381" s="6" t="s">
        <v>54</v>
      </c>
      <c r="E381" s="6">
        <v>2.0</v>
      </c>
      <c r="F381" s="6" t="s">
        <v>1201</v>
      </c>
      <c r="G381" s="6" t="s">
        <v>1982</v>
      </c>
      <c r="H381" s="6" t="s">
        <v>1983</v>
      </c>
      <c r="I381" s="6" t="s">
        <v>1984</v>
      </c>
      <c r="J381" s="6" t="s">
        <v>1985</v>
      </c>
      <c r="K381" s="7" t="str">
        <f>HYPERLINK("https://website.cs.vt.edu/research/Seminars/William_Godoy2.html","https://website.cs.vt.edu/research/Seminars/William_Godoy2.html")</f>
        <v>https://website.cs.vt.edu/research/Seminars/William_Godoy2.html</v>
      </c>
      <c r="L381" s="6" t="s">
        <v>1986</v>
      </c>
      <c r="M381" s="6">
        <v>1.0</v>
      </c>
      <c r="N381" s="6">
        <v>1.0</v>
      </c>
      <c r="O381" s="6">
        <v>0.0</v>
      </c>
      <c r="P381" s="6">
        <v>1.0</v>
      </c>
      <c r="Q381" s="6">
        <v>2.0</v>
      </c>
      <c r="R381" s="6">
        <v>3.0</v>
      </c>
      <c r="S381" s="6">
        <v>0.0</v>
      </c>
      <c r="T381" s="6"/>
    </row>
    <row r="382" ht="15.75" customHeight="1">
      <c r="A382" s="4" t="s">
        <v>16</v>
      </c>
      <c r="B382" s="4" t="s">
        <v>43</v>
      </c>
      <c r="C382" s="4" t="s">
        <v>1203</v>
      </c>
      <c r="D382" s="4" t="s">
        <v>54</v>
      </c>
      <c r="E382" s="4">
        <v>2.0</v>
      </c>
      <c r="F382" s="4" t="s">
        <v>1201</v>
      </c>
      <c r="G382" s="4" t="s">
        <v>1987</v>
      </c>
      <c r="H382" s="4" t="s">
        <v>1988</v>
      </c>
      <c r="I382" s="4" t="s">
        <v>1989</v>
      </c>
      <c r="J382" s="4" t="s">
        <v>1990</v>
      </c>
      <c r="K382" s="5" t="str">
        <f>HYPERLINK("https://website.cs.vt.edu/research/Seminars/Wu_Feng.html","https://website.cs.vt.edu/research/Seminars/Wu_Feng.html")</f>
        <v>https://website.cs.vt.edu/research/Seminars/Wu_Feng.html</v>
      </c>
      <c r="L382" s="4" t="s">
        <v>1991</v>
      </c>
      <c r="M382" s="4">
        <v>1.0</v>
      </c>
      <c r="N382" s="4">
        <v>1.0</v>
      </c>
      <c r="O382" s="4">
        <v>0.0</v>
      </c>
      <c r="P382" s="4">
        <v>1.0</v>
      </c>
      <c r="Q382" s="4">
        <v>2.0</v>
      </c>
      <c r="R382" s="4">
        <v>2.0</v>
      </c>
      <c r="S382" s="4">
        <v>0.0</v>
      </c>
      <c r="T382" s="4"/>
    </row>
    <row r="383" ht="15.75" customHeight="1">
      <c r="A383" s="6" t="s">
        <v>16</v>
      </c>
      <c r="B383" s="6" t="s">
        <v>43</v>
      </c>
      <c r="C383" s="6" t="s">
        <v>1203</v>
      </c>
      <c r="D383" s="6" t="s">
        <v>54</v>
      </c>
      <c r="E383" s="6">
        <v>2.0</v>
      </c>
      <c r="F383" s="6" t="s">
        <v>1201</v>
      </c>
      <c r="G383" s="6" t="s">
        <v>1992</v>
      </c>
      <c r="H383" s="6" t="s">
        <v>1993</v>
      </c>
      <c r="I383" s="6" t="s">
        <v>1994</v>
      </c>
      <c r="J383" s="6" t="s">
        <v>1995</v>
      </c>
      <c r="K383" s="7" t="str">
        <f>HYPERLINK("https://website.cs.vt.edu/research/Seminars/Xin_Tang.html","https://website.cs.vt.edu/research/Seminars/Xin_Tang.html")</f>
        <v>https://website.cs.vt.edu/research/Seminars/Xin_Tang.html</v>
      </c>
      <c r="L383" s="6" t="s">
        <v>1996</v>
      </c>
      <c r="M383" s="6">
        <v>1.0</v>
      </c>
      <c r="N383" s="6">
        <v>1.0</v>
      </c>
      <c r="O383" s="6">
        <v>0.0</v>
      </c>
      <c r="P383" s="6">
        <v>1.0</v>
      </c>
      <c r="Q383" s="6">
        <v>2.0</v>
      </c>
      <c r="R383" s="6">
        <v>2.0</v>
      </c>
      <c r="S383" s="6">
        <v>0.0</v>
      </c>
      <c r="T383" s="6"/>
    </row>
    <row r="384" ht="15.75" customHeight="1">
      <c r="A384" s="4" t="s">
        <v>16</v>
      </c>
      <c r="B384" s="4" t="s">
        <v>43</v>
      </c>
      <c r="C384" s="4" t="s">
        <v>1203</v>
      </c>
      <c r="D384" s="4" t="s">
        <v>54</v>
      </c>
      <c r="E384" s="4">
        <v>2.0</v>
      </c>
      <c r="F384" s="4" t="s">
        <v>1201</v>
      </c>
      <c r="G384" s="4" t="s">
        <v>1997</v>
      </c>
      <c r="H384" s="4" t="s">
        <v>1998</v>
      </c>
      <c r="I384" s="4" t="s">
        <v>1999</v>
      </c>
      <c r="J384" s="4" t="s">
        <v>2000</v>
      </c>
      <c r="K384" s="5" t="str">
        <f>HYPERLINK("https://website.cs.vt.edu/research/Seminars/Xingfu-Wu.html","https://website.cs.vt.edu/research/Seminars/Xingfu-Wu.html")</f>
        <v>https://website.cs.vt.edu/research/Seminars/Xingfu-Wu.html</v>
      </c>
      <c r="L384" s="4" t="s">
        <v>2001</v>
      </c>
      <c r="M384" s="4">
        <v>1.0</v>
      </c>
      <c r="N384" s="4">
        <v>1.0</v>
      </c>
      <c r="O384" s="4">
        <v>0.0</v>
      </c>
      <c r="P384" s="4">
        <v>3.0</v>
      </c>
      <c r="Q384" s="4">
        <v>2.0</v>
      </c>
      <c r="R384" s="4">
        <v>2.0</v>
      </c>
      <c r="S384" s="4">
        <v>0.0</v>
      </c>
      <c r="T384" s="4"/>
    </row>
    <row r="385" ht="15.75" customHeight="1">
      <c r="A385" s="6" t="s">
        <v>16</v>
      </c>
      <c r="B385" s="6" t="s">
        <v>43</v>
      </c>
      <c r="C385" s="6" t="s">
        <v>1203</v>
      </c>
      <c r="D385" s="6" t="s">
        <v>54</v>
      </c>
      <c r="E385" s="6">
        <v>2.0</v>
      </c>
      <c r="F385" s="6" t="s">
        <v>1201</v>
      </c>
      <c r="G385" s="6" t="s">
        <v>2002</v>
      </c>
      <c r="H385" s="6" t="s">
        <v>2003</v>
      </c>
      <c r="I385" s="6" t="s">
        <v>2004</v>
      </c>
      <c r="J385" s="6" t="s">
        <v>2005</v>
      </c>
      <c r="K385" s="7" t="str">
        <f>HYPERLINK("https://website.cs.vt.edu/research/Seminars/Xuan-Wang.html","https://website.cs.vt.edu/research/Seminars/Xuan-Wang.html")</f>
        <v>https://website.cs.vt.edu/research/Seminars/Xuan-Wang.html</v>
      </c>
      <c r="L385" s="6" t="s">
        <v>2006</v>
      </c>
      <c r="M385" s="6">
        <v>1.0</v>
      </c>
      <c r="N385" s="6">
        <v>1.0</v>
      </c>
      <c r="O385" s="6">
        <v>0.0</v>
      </c>
      <c r="P385" s="6">
        <v>0.0</v>
      </c>
      <c r="Q385" s="6">
        <v>2.0</v>
      </c>
      <c r="R385" s="6">
        <v>2.0</v>
      </c>
      <c r="S385" s="6">
        <v>0.0</v>
      </c>
      <c r="T385" s="6"/>
    </row>
    <row r="386" ht="15.75" customHeight="1">
      <c r="A386" s="4" t="s">
        <v>16</v>
      </c>
      <c r="B386" s="4" t="s">
        <v>43</v>
      </c>
      <c r="C386" s="4" t="s">
        <v>1203</v>
      </c>
      <c r="D386" s="4" t="s">
        <v>54</v>
      </c>
      <c r="E386" s="4">
        <v>2.0</v>
      </c>
      <c r="F386" s="4" t="s">
        <v>1201</v>
      </c>
      <c r="G386" s="4" t="s">
        <v>2007</v>
      </c>
      <c r="H386" s="4" t="s">
        <v>2008</v>
      </c>
      <c r="I386" s="4" t="s">
        <v>2009</v>
      </c>
      <c r="J386" s="4" t="s">
        <v>2010</v>
      </c>
      <c r="K386" s="5" t="str">
        <f>HYPERLINK("https://website.cs.vt.edu/research/Seminars/Xuan_Wang.html","https://website.cs.vt.edu/research/Seminars/Xuan_Wang.html")</f>
        <v>https://website.cs.vt.edu/research/Seminars/Xuan_Wang.html</v>
      </c>
      <c r="L386" s="4" t="s">
        <v>2011</v>
      </c>
      <c r="M386" s="4">
        <v>1.0</v>
      </c>
      <c r="N386" s="4">
        <v>0.0</v>
      </c>
      <c r="O386" s="4">
        <v>0.0</v>
      </c>
      <c r="P386" s="4">
        <v>0.0</v>
      </c>
      <c r="Q386" s="4">
        <v>2.0</v>
      </c>
      <c r="R386" s="4">
        <v>2.0</v>
      </c>
      <c r="S386" s="4">
        <v>0.0</v>
      </c>
      <c r="T386" s="4"/>
    </row>
    <row r="387" ht="15.75" customHeight="1">
      <c r="A387" s="6" t="s">
        <v>16</v>
      </c>
      <c r="B387" s="6" t="s">
        <v>43</v>
      </c>
      <c r="C387" s="6" t="s">
        <v>1203</v>
      </c>
      <c r="D387" s="6" t="s">
        <v>54</v>
      </c>
      <c r="E387" s="6">
        <v>2.0</v>
      </c>
      <c r="F387" s="6" t="s">
        <v>1201</v>
      </c>
      <c r="G387" s="6" t="s">
        <v>2012</v>
      </c>
      <c r="H387" s="6" t="s">
        <v>2013</v>
      </c>
      <c r="I387" s="6" t="s">
        <v>2014</v>
      </c>
      <c r="J387" s="6" t="s">
        <v>2015</v>
      </c>
      <c r="K387" s="7" t="str">
        <f>HYPERLINK("https://website.cs.vt.edu/research/Seminars/Xuesu_Xiao.html","https://website.cs.vt.edu/research/Seminars/Xuesu_Xiao.html")</f>
        <v>https://website.cs.vt.edu/research/Seminars/Xuesu_Xiao.html</v>
      </c>
      <c r="L387" s="6" t="s">
        <v>2016</v>
      </c>
      <c r="M387" s="6">
        <v>1.0</v>
      </c>
      <c r="N387" s="6">
        <v>1.0</v>
      </c>
      <c r="O387" s="6">
        <v>0.0</v>
      </c>
      <c r="P387" s="6">
        <v>1.0</v>
      </c>
      <c r="Q387" s="6">
        <v>2.0</v>
      </c>
      <c r="R387" s="6">
        <v>3.0</v>
      </c>
      <c r="S387" s="6">
        <v>0.0</v>
      </c>
      <c r="T387" s="6"/>
    </row>
    <row r="388" ht="15.75" customHeight="1">
      <c r="A388" s="4" t="s">
        <v>16</v>
      </c>
      <c r="B388" s="4" t="s">
        <v>43</v>
      </c>
      <c r="C388" s="4" t="s">
        <v>1203</v>
      </c>
      <c r="D388" s="4" t="s">
        <v>54</v>
      </c>
      <c r="E388" s="4">
        <v>2.0</v>
      </c>
      <c r="F388" s="4" t="s">
        <v>1201</v>
      </c>
      <c r="G388" s="4" t="s">
        <v>2017</v>
      </c>
      <c r="H388" s="4" t="s">
        <v>2018</v>
      </c>
      <c r="I388" s="4" t="s">
        <v>2019</v>
      </c>
      <c r="J388" s="4" t="s">
        <v>2020</v>
      </c>
      <c r="K388" s="5" t="str">
        <f>HYPERLINK("https://website.cs.vt.edu/research/Seminars/Yan-Chen.html","https://website.cs.vt.edu/research/Seminars/Yan-Chen.html")</f>
        <v>https://website.cs.vt.edu/research/Seminars/Yan-Chen.html</v>
      </c>
      <c r="L388" s="4" t="s">
        <v>2021</v>
      </c>
      <c r="M388" s="4">
        <v>1.0</v>
      </c>
      <c r="N388" s="4">
        <v>1.0</v>
      </c>
      <c r="O388" s="4">
        <v>0.0</v>
      </c>
      <c r="P388" s="4">
        <v>0.0</v>
      </c>
      <c r="Q388" s="4">
        <v>2.0</v>
      </c>
      <c r="R388" s="4">
        <v>2.0</v>
      </c>
      <c r="S388" s="4">
        <v>0.0</v>
      </c>
      <c r="T388" s="4"/>
    </row>
    <row r="389" ht="15.75" customHeight="1">
      <c r="A389" s="6" t="s">
        <v>16</v>
      </c>
      <c r="B389" s="6" t="s">
        <v>43</v>
      </c>
      <c r="C389" s="6" t="s">
        <v>1203</v>
      </c>
      <c r="D389" s="6" t="s">
        <v>54</v>
      </c>
      <c r="E389" s="6">
        <v>2.0</v>
      </c>
      <c r="F389" s="6" t="s">
        <v>1201</v>
      </c>
      <c r="G389" s="6" t="s">
        <v>2022</v>
      </c>
      <c r="H389" s="6" t="s">
        <v>2023</v>
      </c>
      <c r="I389" s="6" t="s">
        <v>2024</v>
      </c>
      <c r="J389" s="6" t="s">
        <v>2025</v>
      </c>
      <c r="K389" s="7" t="str">
        <f>HYPERLINK("https://website.cs.vt.edu/research/Seminars/Yan_Chen.html","https://website.cs.vt.edu/research/Seminars/Yan_Chen.html")</f>
        <v>https://website.cs.vt.edu/research/Seminars/Yan_Chen.html</v>
      </c>
      <c r="L389" s="6" t="s">
        <v>2026</v>
      </c>
      <c r="M389" s="6">
        <v>1.0</v>
      </c>
      <c r="N389" s="6">
        <v>1.0</v>
      </c>
      <c r="O389" s="6">
        <v>0.0</v>
      </c>
      <c r="P389" s="6">
        <v>0.0</v>
      </c>
      <c r="Q389" s="6">
        <v>2.0</v>
      </c>
      <c r="R389" s="6">
        <v>2.0</v>
      </c>
      <c r="S389" s="6">
        <v>0.0</v>
      </c>
      <c r="T389" s="6"/>
    </row>
    <row r="390" ht="15.75" customHeight="1">
      <c r="A390" s="4" t="s">
        <v>16</v>
      </c>
      <c r="B390" s="4" t="s">
        <v>43</v>
      </c>
      <c r="C390" s="4" t="s">
        <v>1203</v>
      </c>
      <c r="D390" s="4" t="s">
        <v>54</v>
      </c>
      <c r="E390" s="4">
        <v>2.0</v>
      </c>
      <c r="F390" s="4" t="s">
        <v>1201</v>
      </c>
      <c r="G390" s="4" t="s">
        <v>2027</v>
      </c>
      <c r="H390" s="4" t="s">
        <v>2028</v>
      </c>
      <c r="I390" s="4" t="s">
        <v>2029</v>
      </c>
      <c r="J390" s="4" t="s">
        <v>2030</v>
      </c>
      <c r="K390" s="5" t="str">
        <f>HYPERLINK("https://website.cs.vt.edu/research/Seminars/Yan_Chen1.html","https://website.cs.vt.edu/research/Seminars/Yan_Chen1.html")</f>
        <v>https://website.cs.vt.edu/research/Seminars/Yan_Chen1.html</v>
      </c>
      <c r="L390" s="4" t="s">
        <v>2031</v>
      </c>
      <c r="M390" s="4">
        <v>1.0</v>
      </c>
      <c r="N390" s="4">
        <v>1.0</v>
      </c>
      <c r="O390" s="4">
        <v>0.0</v>
      </c>
      <c r="P390" s="4">
        <v>0.0</v>
      </c>
      <c r="Q390" s="4">
        <v>2.0</v>
      </c>
      <c r="R390" s="4">
        <v>2.0</v>
      </c>
      <c r="S390" s="4">
        <v>0.0</v>
      </c>
      <c r="T390" s="4"/>
    </row>
    <row r="391" ht="15.75" customHeight="1">
      <c r="A391" s="6" t="s">
        <v>16</v>
      </c>
      <c r="B391" s="6" t="s">
        <v>43</v>
      </c>
      <c r="C391" s="6" t="s">
        <v>1203</v>
      </c>
      <c r="D391" s="6" t="s">
        <v>54</v>
      </c>
      <c r="E391" s="6">
        <v>2.0</v>
      </c>
      <c r="F391" s="6" t="s">
        <v>1201</v>
      </c>
      <c r="G391" s="6" t="s">
        <v>2032</v>
      </c>
      <c r="H391" s="6" t="s">
        <v>2033</v>
      </c>
      <c r="I391" s="6" t="s">
        <v>2034</v>
      </c>
      <c r="J391" s="6" t="s">
        <v>2035</v>
      </c>
      <c r="K391" s="7" t="str">
        <f>HYPERLINK("https://website.cs.vt.edu/research/Seminars/Yi-Ding.html","https://website.cs.vt.edu/research/Seminars/Yi-Ding.html")</f>
        <v>https://website.cs.vt.edu/research/Seminars/Yi-Ding.html</v>
      </c>
      <c r="L391" s="6" t="s">
        <v>2036</v>
      </c>
      <c r="M391" s="6">
        <v>1.0</v>
      </c>
      <c r="N391" s="6">
        <v>1.0</v>
      </c>
      <c r="O391" s="6">
        <v>0.0</v>
      </c>
      <c r="P391" s="6">
        <v>1.0</v>
      </c>
      <c r="Q391" s="6">
        <v>2.0</v>
      </c>
      <c r="R391" s="6">
        <v>2.0</v>
      </c>
      <c r="S391" s="6">
        <v>0.0</v>
      </c>
      <c r="T391" s="6"/>
    </row>
    <row r="392" ht="15.75" customHeight="1">
      <c r="A392" s="4" t="s">
        <v>16</v>
      </c>
      <c r="B392" s="4" t="s">
        <v>43</v>
      </c>
      <c r="C392" s="4" t="s">
        <v>1203</v>
      </c>
      <c r="D392" s="4" t="s">
        <v>54</v>
      </c>
      <c r="E392" s="4">
        <v>2.0</v>
      </c>
      <c r="F392" s="4" t="s">
        <v>1201</v>
      </c>
      <c r="G392" s="4" t="s">
        <v>2037</v>
      </c>
      <c r="H392" s="4" t="s">
        <v>2038</v>
      </c>
      <c r="I392" s="4" t="s">
        <v>2039</v>
      </c>
      <c r="J392" s="4" t="s">
        <v>2040</v>
      </c>
      <c r="K392" s="5" t="str">
        <f>HYPERLINK("https://website.cs.vt.edu/research/Seminars/Yixin_Zou.html","https://website.cs.vt.edu/research/Seminars/Yixin_Zou.html")</f>
        <v>https://website.cs.vt.edu/research/Seminars/Yixin_Zou.html</v>
      </c>
      <c r="L392" s="4" t="s">
        <v>2041</v>
      </c>
      <c r="M392" s="4">
        <v>1.0</v>
      </c>
      <c r="N392" s="4">
        <v>1.0</v>
      </c>
      <c r="O392" s="4">
        <v>0.0</v>
      </c>
      <c r="P392" s="4">
        <v>0.0</v>
      </c>
      <c r="Q392" s="4">
        <v>2.0</v>
      </c>
      <c r="R392" s="4">
        <v>3.0</v>
      </c>
      <c r="S392" s="4">
        <v>0.0</v>
      </c>
      <c r="T392" s="4"/>
    </row>
    <row r="393" ht="15.75" customHeight="1">
      <c r="A393" s="6" t="s">
        <v>16</v>
      </c>
      <c r="B393" s="6" t="s">
        <v>43</v>
      </c>
      <c r="C393" s="6" t="s">
        <v>1203</v>
      </c>
      <c r="D393" s="6" t="s">
        <v>54</v>
      </c>
      <c r="E393" s="6">
        <v>2.0</v>
      </c>
      <c r="F393" s="6" t="s">
        <v>1201</v>
      </c>
      <c r="G393" s="6" t="s">
        <v>2042</v>
      </c>
      <c r="H393" s="6" t="s">
        <v>2043</v>
      </c>
      <c r="I393" s="6" t="s">
        <v>2044</v>
      </c>
      <c r="J393" s="6" t="s">
        <v>2045</v>
      </c>
      <c r="K393" s="7" t="str">
        <f>HYPERLINK("https://website.cs.vt.edu/research/Seminars/Yixuan-Zhang.html","https://website.cs.vt.edu/research/Seminars/Yixuan-Zhang.html")</f>
        <v>https://website.cs.vt.edu/research/Seminars/Yixuan-Zhang.html</v>
      </c>
      <c r="L393" s="6" t="s">
        <v>2046</v>
      </c>
      <c r="M393" s="6">
        <v>1.0</v>
      </c>
      <c r="N393" s="6">
        <v>1.0</v>
      </c>
      <c r="O393" s="6">
        <v>0.0</v>
      </c>
      <c r="P393" s="6">
        <v>0.0</v>
      </c>
      <c r="Q393" s="6">
        <v>2.0</v>
      </c>
      <c r="R393" s="6">
        <v>2.0</v>
      </c>
      <c r="S393" s="6">
        <v>0.0</v>
      </c>
      <c r="T393" s="6"/>
    </row>
    <row r="394" ht="15.75" customHeight="1">
      <c r="A394" s="4" t="s">
        <v>16</v>
      </c>
      <c r="B394" s="4" t="s">
        <v>43</v>
      </c>
      <c r="C394" s="4" t="s">
        <v>1203</v>
      </c>
      <c r="D394" s="4" t="s">
        <v>54</v>
      </c>
      <c r="E394" s="4">
        <v>2.0</v>
      </c>
      <c r="F394" s="4" t="s">
        <v>1201</v>
      </c>
      <c r="G394" s="4" t="s">
        <v>2047</v>
      </c>
      <c r="H394" s="4" t="s">
        <v>2048</v>
      </c>
      <c r="I394" s="4" t="s">
        <v>2049</v>
      </c>
      <c r="J394" s="4" t="s">
        <v>2050</v>
      </c>
      <c r="K394" s="5" t="str">
        <f>HYPERLINK("https://website.cs.vt.edu/research/Seminars/Yu_Zeng.html","https://website.cs.vt.edu/research/Seminars/Yu_Zeng.html")</f>
        <v>https://website.cs.vt.edu/research/Seminars/Yu_Zeng.html</v>
      </c>
      <c r="L394" s="4" t="s">
        <v>2051</v>
      </c>
      <c r="M394" s="4">
        <v>1.0</v>
      </c>
      <c r="N394" s="4">
        <v>1.0</v>
      </c>
      <c r="O394" s="4">
        <v>0.0</v>
      </c>
      <c r="P394" s="4">
        <v>0.0</v>
      </c>
      <c r="Q394" s="4">
        <v>2.0</v>
      </c>
      <c r="R394" s="4">
        <v>2.0</v>
      </c>
      <c r="S394" s="4">
        <v>0.0</v>
      </c>
      <c r="T394" s="4"/>
    </row>
    <row r="395" ht="15.75" customHeight="1">
      <c r="A395" s="6" t="s">
        <v>16</v>
      </c>
      <c r="B395" s="6" t="s">
        <v>43</v>
      </c>
      <c r="C395" s="6" t="s">
        <v>1203</v>
      </c>
      <c r="D395" s="6" t="s">
        <v>54</v>
      </c>
      <c r="E395" s="6">
        <v>2.0</v>
      </c>
      <c r="F395" s="6" t="s">
        <v>1201</v>
      </c>
      <c r="G395" s="6" t="s">
        <v>2052</v>
      </c>
      <c r="H395" s="6" t="s">
        <v>2053</v>
      </c>
      <c r="I395" s="6" t="s">
        <v>2054</v>
      </c>
      <c r="J395" s="6" t="s">
        <v>2055</v>
      </c>
      <c r="K395" s="7" t="str">
        <f>HYPERLINK("https://website.cs.vt.edu/research/Seminars/Yuchen_Yang.html","https://website.cs.vt.edu/research/Seminars/Yuchen_Yang.html")</f>
        <v>https://website.cs.vt.edu/research/Seminars/Yuchen_Yang.html</v>
      </c>
      <c r="L395" s="6" t="s">
        <v>2056</v>
      </c>
      <c r="M395" s="6">
        <v>1.0</v>
      </c>
      <c r="N395" s="6">
        <v>1.0</v>
      </c>
      <c r="O395" s="6">
        <v>0.0</v>
      </c>
      <c r="P395" s="6">
        <v>0.0</v>
      </c>
      <c r="Q395" s="6">
        <v>2.0</v>
      </c>
      <c r="R395" s="6">
        <v>2.0</v>
      </c>
      <c r="S395" s="6">
        <v>0.0</v>
      </c>
      <c r="T395" s="6"/>
    </row>
    <row r="396" ht="15.75" customHeight="1">
      <c r="A396" s="4" t="s">
        <v>16</v>
      </c>
      <c r="B396" s="4" t="s">
        <v>43</v>
      </c>
      <c r="C396" s="4" t="s">
        <v>1203</v>
      </c>
      <c r="D396" s="4" t="s">
        <v>54</v>
      </c>
      <c r="E396" s="4">
        <v>2.0</v>
      </c>
      <c r="F396" s="4" t="s">
        <v>1201</v>
      </c>
      <c r="G396" s="4" t="s">
        <v>2057</v>
      </c>
      <c r="H396" s="4" t="s">
        <v>2058</v>
      </c>
      <c r="I396" s="4" t="s">
        <v>2059</v>
      </c>
      <c r="J396" s="4" t="s">
        <v>2060</v>
      </c>
      <c r="K396" s="5" t="str">
        <f>HYPERLINK("https://website.cs.vt.edu/research/Seminars/Yuhan_Liu.html","https://website.cs.vt.edu/research/Seminars/Yuhan_Liu.html")</f>
        <v>https://website.cs.vt.edu/research/Seminars/Yuhan_Liu.html</v>
      </c>
      <c r="L396" s="4" t="s">
        <v>2061</v>
      </c>
      <c r="M396" s="4">
        <v>1.0</v>
      </c>
      <c r="N396" s="4">
        <v>1.0</v>
      </c>
      <c r="O396" s="4">
        <v>0.0</v>
      </c>
      <c r="P396" s="4">
        <v>1.0</v>
      </c>
      <c r="Q396" s="4">
        <v>2.0</v>
      </c>
      <c r="R396" s="4">
        <v>2.0</v>
      </c>
      <c r="S396" s="4">
        <v>0.0</v>
      </c>
      <c r="T396" s="4"/>
    </row>
    <row r="397" ht="15.75" customHeight="1">
      <c r="A397" s="6" t="s">
        <v>16</v>
      </c>
      <c r="B397" s="6" t="s">
        <v>43</v>
      </c>
      <c r="C397" s="6" t="s">
        <v>1203</v>
      </c>
      <c r="D397" s="6" t="s">
        <v>54</v>
      </c>
      <c r="E397" s="6">
        <v>2.0</v>
      </c>
      <c r="F397" s="6" t="s">
        <v>1201</v>
      </c>
      <c r="G397" s="6" t="s">
        <v>2062</v>
      </c>
      <c r="H397" s="6" t="s">
        <v>2063</v>
      </c>
      <c r="I397" s="6" t="s">
        <v>2064</v>
      </c>
      <c r="J397" s="6" t="s">
        <v>2065</v>
      </c>
      <c r="K397" s="7" t="str">
        <f>HYPERLINK("https://website.cs.vt.edu/research/Seminars/Zhichun_Guo.html","https://website.cs.vt.edu/research/Seminars/Zhichun_Guo.html")</f>
        <v>https://website.cs.vt.edu/research/Seminars/Zhichun_Guo.html</v>
      </c>
      <c r="L397" s="6" t="s">
        <v>2066</v>
      </c>
      <c r="M397" s="6">
        <v>1.0</v>
      </c>
      <c r="N397" s="6">
        <v>1.0</v>
      </c>
      <c r="O397" s="6">
        <v>1.0</v>
      </c>
      <c r="P397" s="6">
        <v>0.0</v>
      </c>
      <c r="Q397" s="6">
        <v>2.0</v>
      </c>
      <c r="R397" s="6">
        <v>2.0</v>
      </c>
      <c r="S397" s="6">
        <v>0.0</v>
      </c>
      <c r="T397" s="6"/>
    </row>
    <row r="398" ht="15.75" customHeight="1">
      <c r="A398" s="4" t="s">
        <v>16</v>
      </c>
      <c r="B398" s="4" t="s">
        <v>43</v>
      </c>
      <c r="C398" s="4" t="s">
        <v>1203</v>
      </c>
      <c r="D398" s="4" t="s">
        <v>54</v>
      </c>
      <c r="E398" s="4">
        <v>2.0</v>
      </c>
      <c r="F398" s="4" t="s">
        <v>1201</v>
      </c>
      <c r="G398" s="4" t="s">
        <v>2067</v>
      </c>
      <c r="H398" s="4" t="s">
        <v>2068</v>
      </c>
      <c r="I398" s="4" t="s">
        <v>2069</v>
      </c>
      <c r="J398" s="4" t="s">
        <v>2070</v>
      </c>
      <c r="K398" s="5" t="str">
        <f>HYPERLINK("https://website.cs.vt.edu/research/Seminars/Zhiyuan_Yu.html","https://website.cs.vt.edu/research/Seminars/Zhiyuan_Yu.html")</f>
        <v>https://website.cs.vt.edu/research/Seminars/Zhiyuan_Yu.html</v>
      </c>
      <c r="L398" s="4" t="s">
        <v>2071</v>
      </c>
      <c r="M398" s="4">
        <v>1.0</v>
      </c>
      <c r="N398" s="4">
        <v>1.0</v>
      </c>
      <c r="O398" s="4">
        <v>0.0</v>
      </c>
      <c r="P398" s="4">
        <v>0.0</v>
      </c>
      <c r="Q398" s="4">
        <v>2.0</v>
      </c>
      <c r="R398" s="4">
        <v>2.0</v>
      </c>
      <c r="S398" s="4">
        <v>0.0</v>
      </c>
      <c r="T398" s="4"/>
    </row>
    <row r="399" ht="15.75" customHeight="1">
      <c r="A399" s="6" t="s">
        <v>16</v>
      </c>
      <c r="B399" s="6" t="s">
        <v>43</v>
      </c>
      <c r="C399" s="6" t="s">
        <v>1203</v>
      </c>
      <c r="D399" s="6" t="s">
        <v>54</v>
      </c>
      <c r="E399" s="6">
        <v>2.0</v>
      </c>
      <c r="F399" s="6" t="s">
        <v>1201</v>
      </c>
      <c r="G399" s="6" t="s">
        <v>2072</v>
      </c>
      <c r="H399" s="6" t="s">
        <v>2073</v>
      </c>
      <c r="I399" s="6" t="s">
        <v>2074</v>
      </c>
      <c r="J399" s="6" t="s">
        <v>2075</v>
      </c>
      <c r="K399" s="7" t="str">
        <f>HYPERLINK("https://website.cs.vt.edu/research/Seminars/zikaialex_wen.html","https://website.cs.vt.edu/research/Seminars/zikaialex_wen.html")</f>
        <v>https://website.cs.vt.edu/research/Seminars/zikaialex_wen.html</v>
      </c>
      <c r="L399" s="6" t="s">
        <v>2076</v>
      </c>
      <c r="M399" s="6">
        <v>1.0</v>
      </c>
      <c r="N399" s="6">
        <v>1.0</v>
      </c>
      <c r="O399" s="6">
        <v>0.0</v>
      </c>
      <c r="P399" s="6">
        <v>3.0</v>
      </c>
      <c r="Q399" s="6">
        <v>2.0</v>
      </c>
      <c r="R399" s="6">
        <v>2.0</v>
      </c>
      <c r="S399" s="6">
        <v>0.0</v>
      </c>
      <c r="T399" s="6"/>
    </row>
    <row r="400" ht="15.75" customHeight="1">
      <c r="A400" s="4" t="s">
        <v>16</v>
      </c>
      <c r="B400" s="4" t="s">
        <v>43</v>
      </c>
      <c r="C400" s="4" t="s">
        <v>1203</v>
      </c>
      <c r="D400" s="4" t="s">
        <v>54</v>
      </c>
      <c r="E400" s="4">
        <v>2.0</v>
      </c>
      <c r="F400" s="4" t="s">
        <v>1201</v>
      </c>
      <c r="G400" s="4" t="s">
        <v>2077</v>
      </c>
      <c r="H400" s="4" t="s">
        <v>2078</v>
      </c>
      <c r="I400" s="4" t="s">
        <v>2079</v>
      </c>
      <c r="J400" s="4" t="s">
        <v>2080</v>
      </c>
      <c r="K400" s="5" t="str">
        <f>HYPERLINK("https://website.cs.vt.edu/research/Seminars/Zongchen-Chen.html","https://website.cs.vt.edu/research/Seminars/Zongchen-Chen.html")</f>
        <v>https://website.cs.vt.edu/research/Seminars/Zongchen-Chen.html</v>
      </c>
      <c r="L400" s="4" t="s">
        <v>2081</v>
      </c>
      <c r="M400" s="4">
        <v>1.0</v>
      </c>
      <c r="N400" s="4">
        <v>1.0</v>
      </c>
      <c r="O400" s="4">
        <v>0.0</v>
      </c>
      <c r="P400" s="4">
        <v>1.0</v>
      </c>
      <c r="Q400" s="4">
        <v>2.0</v>
      </c>
      <c r="R400" s="4">
        <v>2.0</v>
      </c>
      <c r="S400" s="4">
        <v>0.0</v>
      </c>
      <c r="T400" s="4"/>
    </row>
    <row r="401" ht="15.75" customHeight="1">
      <c r="A401" s="6" t="s">
        <v>24</v>
      </c>
      <c r="B401" s="6" t="s">
        <v>37</v>
      </c>
      <c r="C401" s="6" t="s">
        <v>24</v>
      </c>
      <c r="D401" s="6" t="s">
        <v>44</v>
      </c>
      <c r="E401" s="6">
        <v>1.0</v>
      </c>
      <c r="F401" s="6" t="s">
        <v>85</v>
      </c>
      <c r="G401" s="6" t="s">
        <v>2082</v>
      </c>
      <c r="H401" s="6" t="s">
        <v>2083</v>
      </c>
      <c r="I401" s="6" t="s">
        <v>2084</v>
      </c>
      <c r="J401" s="6" t="s">
        <v>220</v>
      </c>
      <c r="K401" s="7" t="str">
        <f>HYPERLINK("https://website.cs.vt.edu/tags.html","https://website.cs.vt.edu/tags.html")</f>
        <v>https://website.cs.vt.edu/tags.html</v>
      </c>
      <c r="L401" s="6" t="s">
        <v>2085</v>
      </c>
      <c r="M401" s="6">
        <v>1.0</v>
      </c>
      <c r="N401" s="6">
        <v>1.0</v>
      </c>
      <c r="O401" s="6">
        <v>1.0</v>
      </c>
      <c r="P401" s="6">
        <v>0.0</v>
      </c>
      <c r="Q401" s="6">
        <v>1.0</v>
      </c>
      <c r="R401" s="6">
        <v>1.0</v>
      </c>
      <c r="S401" s="6">
        <v>0.0</v>
      </c>
      <c r="T401" s="6"/>
    </row>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T$401"/>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6.0"/>
    <col customWidth="1" min="2" max="2" width="26.0"/>
    <col customWidth="1" min="3" max="3" width="16.0"/>
    <col customWidth="1" min="4" max="4" width="34.0"/>
    <col customWidth="1" min="5" max="5" width="13.0"/>
    <col customWidth="1" min="6" max="6" width="16.0"/>
    <col customWidth="1" min="7" max="7" width="30.0"/>
    <col customWidth="1" min="8" max="8" width="24.0"/>
    <col customWidth="1" min="9" max="9" width="26.0"/>
    <col customWidth="1" min="10" max="10" width="42.0"/>
    <col customWidth="1" min="11" max="11" width="62.0"/>
    <col customWidth="1" min="12" max="12" width="44.0"/>
    <col customWidth="1" min="13" max="19" width="13.0"/>
    <col customWidth="1" min="20" max="20" width="16.0"/>
    <col customWidth="1" min="21" max="26" width="8.71"/>
  </cols>
  <sheetData>
    <row r="1">
      <c r="A1" s="3" t="s">
        <v>14</v>
      </c>
      <c r="B1" s="3" t="s">
        <v>26</v>
      </c>
      <c r="C1" s="3" t="s">
        <v>72</v>
      </c>
      <c r="D1" s="3" t="s">
        <v>25</v>
      </c>
      <c r="E1" s="3" t="s">
        <v>27</v>
      </c>
      <c r="F1" s="3" t="s">
        <v>73</v>
      </c>
      <c r="G1" s="3" t="s">
        <v>74</v>
      </c>
      <c r="H1" s="3" t="s">
        <v>75</v>
      </c>
      <c r="I1" s="3" t="s">
        <v>76</v>
      </c>
      <c r="J1" s="3" t="s">
        <v>77</v>
      </c>
      <c r="K1" s="3" t="s">
        <v>78</v>
      </c>
      <c r="L1" s="3" t="s">
        <v>79</v>
      </c>
      <c r="M1" s="3" t="s">
        <v>29</v>
      </c>
      <c r="N1" s="3" t="s">
        <v>30</v>
      </c>
      <c r="O1" s="3" t="s">
        <v>31</v>
      </c>
      <c r="P1" s="3" t="s">
        <v>32</v>
      </c>
      <c r="Q1" s="3" t="s">
        <v>33</v>
      </c>
      <c r="R1" s="3" t="s">
        <v>34</v>
      </c>
      <c r="S1" s="3" t="s">
        <v>35</v>
      </c>
      <c r="T1" s="3" t="s">
        <v>80</v>
      </c>
    </row>
    <row r="2">
      <c r="A2" s="4" t="s">
        <v>23</v>
      </c>
      <c r="B2" s="4" t="s">
        <v>37</v>
      </c>
      <c r="C2" s="4" t="s">
        <v>23</v>
      </c>
      <c r="D2" s="4" t="s">
        <v>37</v>
      </c>
      <c r="E2" s="4">
        <v>0.0</v>
      </c>
      <c r="F2" s="4" t="s">
        <v>23</v>
      </c>
      <c r="G2" s="4" t="s">
        <v>23</v>
      </c>
      <c r="H2" s="4" t="s">
        <v>81</v>
      </c>
      <c r="I2" s="4" t="s">
        <v>82</v>
      </c>
      <c r="J2" s="4" t="s">
        <v>83</v>
      </c>
      <c r="K2" s="5" t="str">
        <f>HYPERLINK("https://website.cs.vt.edu/","https://website.cs.vt.edu/")</f>
        <v>https://website.cs.vt.edu/</v>
      </c>
      <c r="L2" s="4" t="s">
        <v>84</v>
      </c>
      <c r="M2" s="4">
        <v>2.0</v>
      </c>
      <c r="N2" s="4">
        <v>0.0</v>
      </c>
      <c r="O2" s="4">
        <v>1.0</v>
      </c>
      <c r="P2" s="4">
        <v>0.0</v>
      </c>
      <c r="Q2" s="4">
        <v>2.0</v>
      </c>
      <c r="R2" s="4">
        <v>1.0</v>
      </c>
      <c r="S2" s="4">
        <v>0.0</v>
      </c>
      <c r="T2" s="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T$2"/>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6.0"/>
    <col customWidth="1" min="2" max="2" width="26.0"/>
    <col customWidth="1" min="3" max="3" width="16.0"/>
    <col customWidth="1" min="4" max="4" width="34.0"/>
    <col customWidth="1" min="5" max="5" width="13.0"/>
    <col customWidth="1" min="6" max="6" width="16.0"/>
    <col customWidth="1" min="7" max="7" width="30.0"/>
    <col customWidth="1" min="8" max="8" width="24.0"/>
    <col customWidth="1" min="9" max="9" width="26.0"/>
    <col customWidth="1" min="10" max="10" width="42.0"/>
    <col customWidth="1" min="11" max="11" width="62.0"/>
    <col customWidth="1" min="12" max="12" width="44.0"/>
    <col customWidth="1" min="13" max="19" width="13.0"/>
    <col customWidth="1" min="20" max="20" width="16.0"/>
    <col customWidth="1" min="21" max="26" width="8.71"/>
  </cols>
  <sheetData>
    <row r="1">
      <c r="A1" s="3" t="s">
        <v>14</v>
      </c>
      <c r="B1" s="3" t="s">
        <v>26</v>
      </c>
      <c r="C1" s="3" t="s">
        <v>72</v>
      </c>
      <c r="D1" s="3" t="s">
        <v>25</v>
      </c>
      <c r="E1" s="3" t="s">
        <v>27</v>
      </c>
      <c r="F1" s="3" t="s">
        <v>73</v>
      </c>
      <c r="G1" s="3" t="s">
        <v>74</v>
      </c>
      <c r="H1" s="3" t="s">
        <v>75</v>
      </c>
      <c r="I1" s="3" t="s">
        <v>76</v>
      </c>
      <c r="J1" s="3" t="s">
        <v>77</v>
      </c>
      <c r="K1" s="3" t="s">
        <v>78</v>
      </c>
      <c r="L1" s="3" t="s">
        <v>79</v>
      </c>
      <c r="M1" s="3" t="s">
        <v>29</v>
      </c>
      <c r="N1" s="3" t="s">
        <v>30</v>
      </c>
      <c r="O1" s="3" t="s">
        <v>31</v>
      </c>
      <c r="P1" s="3" t="s">
        <v>32</v>
      </c>
      <c r="Q1" s="3" t="s">
        <v>33</v>
      </c>
      <c r="R1" s="3" t="s">
        <v>34</v>
      </c>
      <c r="S1" s="3" t="s">
        <v>35</v>
      </c>
      <c r="T1" s="3" t="s">
        <v>80</v>
      </c>
    </row>
    <row r="2">
      <c r="A2" s="4" t="s">
        <v>20</v>
      </c>
      <c r="B2" s="4" t="s">
        <v>37</v>
      </c>
      <c r="C2" s="4" t="s">
        <v>20</v>
      </c>
      <c r="D2" s="4" t="s">
        <v>38</v>
      </c>
      <c r="E2" s="4">
        <v>1.0</v>
      </c>
      <c r="F2" s="4" t="s">
        <v>85</v>
      </c>
      <c r="G2" s="4" t="s">
        <v>86</v>
      </c>
      <c r="H2" s="4" t="s">
        <v>20</v>
      </c>
      <c r="I2" s="4" t="s">
        <v>87</v>
      </c>
      <c r="J2" s="4" t="s">
        <v>88</v>
      </c>
      <c r="K2" s="5" t="str">
        <f>HYPERLINK("https://website.cs.vt.edu/About.html","https://website.cs.vt.edu/About.html")</f>
        <v>https://website.cs.vt.edu/About.html</v>
      </c>
      <c r="L2" s="4" t="s">
        <v>89</v>
      </c>
      <c r="M2" s="4">
        <v>0.0</v>
      </c>
      <c r="N2" s="4">
        <v>1.0</v>
      </c>
      <c r="O2" s="4">
        <v>2.0</v>
      </c>
      <c r="P2" s="4">
        <v>0.0</v>
      </c>
      <c r="Q2" s="4">
        <v>1.0</v>
      </c>
      <c r="R2" s="4">
        <v>1.0</v>
      </c>
      <c r="S2" s="4">
        <v>0.0</v>
      </c>
      <c r="T2" s="4"/>
    </row>
    <row r="3">
      <c r="A3" s="6" t="s">
        <v>20</v>
      </c>
      <c r="B3" s="6" t="s">
        <v>37</v>
      </c>
      <c r="C3" s="6" t="s">
        <v>20</v>
      </c>
      <c r="D3" s="6" t="s">
        <v>38</v>
      </c>
      <c r="E3" s="6">
        <v>1.0</v>
      </c>
      <c r="F3" s="6" t="s">
        <v>90</v>
      </c>
      <c r="G3" s="6" t="s">
        <v>91</v>
      </c>
      <c r="H3" s="6" t="s">
        <v>92</v>
      </c>
      <c r="I3" s="6" t="s">
        <v>93</v>
      </c>
      <c r="J3" s="6" t="s">
        <v>94</v>
      </c>
      <c r="K3" s="7" t="str">
        <f>HYPERLINK("https://website.cs.vt.edu/About/accreditation.html","https://website.cs.vt.edu/About/accreditation.html")</f>
        <v>https://website.cs.vt.edu/About/accreditation.html</v>
      </c>
      <c r="L3" s="6" t="s">
        <v>95</v>
      </c>
      <c r="M3" s="6">
        <v>0.0</v>
      </c>
      <c r="N3" s="6">
        <v>0.0</v>
      </c>
      <c r="O3" s="6">
        <v>2.0</v>
      </c>
      <c r="P3" s="6">
        <v>1.0</v>
      </c>
      <c r="Q3" s="6">
        <v>1.0</v>
      </c>
      <c r="R3" s="6">
        <v>3.0</v>
      </c>
      <c r="S3" s="6">
        <v>0.0</v>
      </c>
      <c r="T3" s="6"/>
    </row>
    <row r="4">
      <c r="A4" s="4" t="s">
        <v>20</v>
      </c>
      <c r="B4" s="4" t="s">
        <v>37</v>
      </c>
      <c r="C4" s="4" t="s">
        <v>20</v>
      </c>
      <c r="D4" s="4" t="s">
        <v>38</v>
      </c>
      <c r="E4" s="4">
        <v>1.0</v>
      </c>
      <c r="F4" s="4" t="s">
        <v>90</v>
      </c>
      <c r="G4" s="4" t="s">
        <v>96</v>
      </c>
      <c r="H4" s="4" t="s">
        <v>97</v>
      </c>
      <c r="I4" s="4" t="s">
        <v>98</v>
      </c>
      <c r="J4" s="4" t="s">
        <v>99</v>
      </c>
      <c r="K4" s="5" t="str">
        <f>HYPERLINK("https://website.cs.vt.edu/About/computer-science-lookbook.html","https://website.cs.vt.edu/About/computer-science-lookbook.html")</f>
        <v>https://website.cs.vt.edu/About/computer-science-lookbook.html</v>
      </c>
      <c r="L4" s="4" t="s">
        <v>100</v>
      </c>
      <c r="M4" s="4">
        <v>0.0</v>
      </c>
      <c r="N4" s="4">
        <v>0.0</v>
      </c>
      <c r="O4" s="4">
        <v>1.0</v>
      </c>
      <c r="P4" s="4">
        <v>0.0</v>
      </c>
      <c r="Q4" s="4">
        <v>2.0</v>
      </c>
      <c r="R4" s="4">
        <v>1.0</v>
      </c>
      <c r="S4" s="4">
        <v>0.0</v>
      </c>
      <c r="T4" s="4"/>
    </row>
    <row r="5">
      <c r="A5" s="6" t="s">
        <v>20</v>
      </c>
      <c r="B5" s="6" t="s">
        <v>37</v>
      </c>
      <c r="C5" s="6" t="s">
        <v>20</v>
      </c>
      <c r="D5" s="6" t="s">
        <v>38</v>
      </c>
      <c r="E5" s="6">
        <v>1.0</v>
      </c>
      <c r="F5" s="6" t="s">
        <v>90</v>
      </c>
      <c r="G5" s="6" t="s">
        <v>101</v>
      </c>
      <c r="H5" s="6" t="s">
        <v>102</v>
      </c>
      <c r="I5" s="6" t="s">
        <v>103</v>
      </c>
      <c r="J5" s="6" t="s">
        <v>104</v>
      </c>
      <c r="K5" s="7" t="str">
        <f>HYPERLINK("https://website.cs.vt.edu/About/Contact.html","https://website.cs.vt.edu/About/Contact.html")</f>
        <v>https://website.cs.vt.edu/About/Contact.html</v>
      </c>
      <c r="L5" s="6" t="s">
        <v>105</v>
      </c>
      <c r="M5" s="6">
        <v>0.0</v>
      </c>
      <c r="N5" s="6">
        <v>0.0</v>
      </c>
      <c r="O5" s="6">
        <v>1.0</v>
      </c>
      <c r="P5" s="6">
        <v>0.0</v>
      </c>
      <c r="Q5" s="6">
        <v>1.0</v>
      </c>
      <c r="R5" s="6">
        <v>1.0</v>
      </c>
      <c r="S5" s="6">
        <v>0.0</v>
      </c>
      <c r="T5" s="6"/>
    </row>
    <row r="6">
      <c r="A6" s="4" t="s">
        <v>20</v>
      </c>
      <c r="B6" s="4" t="s">
        <v>37</v>
      </c>
      <c r="C6" s="4" t="s">
        <v>20</v>
      </c>
      <c r="D6" s="4" t="s">
        <v>38</v>
      </c>
      <c r="E6" s="4">
        <v>1.0</v>
      </c>
      <c r="F6" s="4" t="s">
        <v>90</v>
      </c>
      <c r="G6" s="4" t="s">
        <v>106</v>
      </c>
      <c r="H6" s="4" t="s">
        <v>107</v>
      </c>
      <c r="I6" s="4" t="s">
        <v>108</v>
      </c>
      <c r="J6" s="4" t="s">
        <v>109</v>
      </c>
      <c r="K6" s="5" t="str">
        <f>HYPERLINK("https://website.cs.vt.edu/About/cs-resources.html","https://website.cs.vt.edu/About/cs-resources.html")</f>
        <v>https://website.cs.vt.edu/About/cs-resources.html</v>
      </c>
      <c r="L6" s="4" t="s">
        <v>110</v>
      </c>
      <c r="M6" s="4">
        <v>1.0</v>
      </c>
      <c r="N6" s="4">
        <v>1.0</v>
      </c>
      <c r="O6" s="4">
        <v>1.0</v>
      </c>
      <c r="P6" s="4">
        <v>1.0</v>
      </c>
      <c r="Q6" s="4">
        <v>2.0</v>
      </c>
      <c r="R6" s="4">
        <v>1.0</v>
      </c>
      <c r="S6" s="4">
        <v>0.0</v>
      </c>
      <c r="T6" s="4"/>
    </row>
    <row r="7">
      <c r="A7" s="6" t="s">
        <v>20</v>
      </c>
      <c r="B7" s="6" t="s">
        <v>37</v>
      </c>
      <c r="C7" s="6" t="s">
        <v>20</v>
      </c>
      <c r="D7" s="6" t="s">
        <v>38</v>
      </c>
      <c r="E7" s="6">
        <v>1.0</v>
      </c>
      <c r="F7" s="6" t="s">
        <v>17</v>
      </c>
      <c r="G7" s="6" t="s">
        <v>111</v>
      </c>
      <c r="H7" s="6" t="s">
        <v>112</v>
      </c>
      <c r="I7" s="6" t="s">
        <v>113</v>
      </c>
      <c r="J7" s="6" t="s">
        <v>114</v>
      </c>
      <c r="K7" s="7" t="str">
        <f>HYPERLINK("https://website.cs.vt.edu/About/faculty-search.html","https://website.cs.vt.edu/About/faculty-search.html")</f>
        <v>https://website.cs.vt.edu/About/faculty-search.html</v>
      </c>
      <c r="L7" s="6" t="s">
        <v>115</v>
      </c>
      <c r="M7" s="6">
        <v>0.0</v>
      </c>
      <c r="N7" s="6">
        <v>0.0</v>
      </c>
      <c r="O7" s="6">
        <v>0.0</v>
      </c>
      <c r="P7" s="6">
        <v>0.0</v>
      </c>
      <c r="Q7" s="6">
        <v>1.0</v>
      </c>
      <c r="R7" s="6">
        <v>1.0</v>
      </c>
      <c r="S7" s="6">
        <v>0.0</v>
      </c>
      <c r="T7" s="6"/>
    </row>
    <row r="8">
      <c r="A8" s="4" t="s">
        <v>20</v>
      </c>
      <c r="B8" s="4" t="s">
        <v>37</v>
      </c>
      <c r="C8" s="4" t="s">
        <v>20</v>
      </c>
      <c r="D8" s="4" t="s">
        <v>38</v>
      </c>
      <c r="E8" s="4">
        <v>1.0</v>
      </c>
      <c r="F8" s="4" t="s">
        <v>90</v>
      </c>
      <c r="G8" s="4" t="s">
        <v>116</v>
      </c>
      <c r="H8" s="4" t="s">
        <v>117</v>
      </c>
      <c r="I8" s="4" t="s">
        <v>118</v>
      </c>
      <c r="J8" s="4" t="s">
        <v>119</v>
      </c>
      <c r="K8" s="5" t="str">
        <f>HYPERLINK("https://website.cs.vt.edu/About/principles-of-community.html","https://website.cs.vt.edu/About/principles-of-community.html")</f>
        <v>https://website.cs.vt.edu/About/principles-of-community.html</v>
      </c>
      <c r="L8" s="4" t="s">
        <v>120</v>
      </c>
      <c r="M8" s="4">
        <v>0.0</v>
      </c>
      <c r="N8" s="4">
        <v>0.0</v>
      </c>
      <c r="O8" s="4">
        <v>3.0</v>
      </c>
      <c r="P8" s="4">
        <v>0.0</v>
      </c>
      <c r="Q8" s="4">
        <v>0.0</v>
      </c>
      <c r="R8" s="4">
        <v>1.0</v>
      </c>
      <c r="S8" s="4">
        <v>0.0</v>
      </c>
      <c r="T8" s="4"/>
    </row>
    <row r="9">
      <c r="A9" s="6" t="s">
        <v>20</v>
      </c>
      <c r="B9" s="6" t="s">
        <v>37</v>
      </c>
      <c r="C9" s="6" t="s">
        <v>20</v>
      </c>
      <c r="D9" s="6" t="s">
        <v>38</v>
      </c>
      <c r="E9" s="6">
        <v>1.0</v>
      </c>
      <c r="F9" s="6" t="s">
        <v>90</v>
      </c>
      <c r="G9" s="6" t="s">
        <v>121</v>
      </c>
      <c r="H9" s="6" t="s">
        <v>122</v>
      </c>
      <c r="I9" s="6" t="s">
        <v>123</v>
      </c>
      <c r="J9" s="6" t="s">
        <v>124</v>
      </c>
      <c r="K9" s="7" t="str">
        <f>HYPERLINK("https://website.cs.vt.edu/About/strategicplan.html","https://website.cs.vt.edu/About/strategicplan.html")</f>
        <v>https://website.cs.vt.edu/About/strategicplan.html</v>
      </c>
      <c r="L9" s="6" t="s">
        <v>125</v>
      </c>
      <c r="M9" s="6">
        <v>0.0</v>
      </c>
      <c r="N9" s="6">
        <v>0.0</v>
      </c>
      <c r="O9" s="6">
        <v>1.0</v>
      </c>
      <c r="P9" s="6">
        <v>0.0</v>
      </c>
      <c r="Q9" s="6">
        <v>1.0</v>
      </c>
      <c r="R9" s="6">
        <v>1.0</v>
      </c>
      <c r="S9" s="6">
        <v>0.0</v>
      </c>
      <c r="T9" s="6"/>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T$9"/>
  <printOptions/>
  <pageMargins bottom="1.0" footer="0.0" header="0.0" left="0.75" right="0.75" top="1.0"/>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6.0"/>
    <col customWidth="1" min="2" max="2" width="26.0"/>
    <col customWidth="1" min="3" max="3" width="16.0"/>
    <col customWidth="1" min="4" max="4" width="34.0"/>
    <col customWidth="1" min="5" max="5" width="13.0"/>
    <col customWidth="1" min="6" max="6" width="16.0"/>
    <col customWidth="1" min="7" max="7" width="30.0"/>
    <col customWidth="1" min="8" max="8" width="24.0"/>
    <col customWidth="1" min="9" max="9" width="26.0"/>
    <col customWidth="1" min="10" max="10" width="42.0"/>
    <col customWidth="1" min="11" max="11" width="62.0"/>
    <col customWidth="1" min="12" max="12" width="44.0"/>
    <col customWidth="1" min="13" max="19" width="13.0"/>
    <col customWidth="1" min="20" max="20" width="16.0"/>
    <col customWidth="1" min="21" max="26" width="8.71"/>
  </cols>
  <sheetData>
    <row r="1">
      <c r="A1" s="3" t="s">
        <v>14</v>
      </c>
      <c r="B1" s="3" t="s">
        <v>26</v>
      </c>
      <c r="C1" s="3" t="s">
        <v>72</v>
      </c>
      <c r="D1" s="3" t="s">
        <v>25</v>
      </c>
      <c r="E1" s="3" t="s">
        <v>27</v>
      </c>
      <c r="F1" s="3" t="s">
        <v>73</v>
      </c>
      <c r="G1" s="3" t="s">
        <v>74</v>
      </c>
      <c r="H1" s="3" t="s">
        <v>75</v>
      </c>
      <c r="I1" s="3" t="s">
        <v>76</v>
      </c>
      <c r="J1" s="3" t="s">
        <v>77</v>
      </c>
      <c r="K1" s="3" t="s">
        <v>78</v>
      </c>
      <c r="L1" s="3" t="s">
        <v>79</v>
      </c>
      <c r="M1" s="3" t="s">
        <v>29</v>
      </c>
      <c r="N1" s="3" t="s">
        <v>30</v>
      </c>
      <c r="O1" s="3" t="s">
        <v>31</v>
      </c>
      <c r="P1" s="3" t="s">
        <v>32</v>
      </c>
      <c r="Q1" s="3" t="s">
        <v>33</v>
      </c>
      <c r="R1" s="3" t="s">
        <v>34</v>
      </c>
      <c r="S1" s="3" t="s">
        <v>35</v>
      </c>
      <c r="T1" s="3" t="s">
        <v>80</v>
      </c>
    </row>
    <row r="2">
      <c r="A2" s="4" t="s">
        <v>19</v>
      </c>
      <c r="B2" s="4" t="s">
        <v>37</v>
      </c>
      <c r="C2" s="4" t="s">
        <v>19</v>
      </c>
      <c r="D2" s="4" t="s">
        <v>39</v>
      </c>
      <c r="E2" s="4">
        <v>1.0</v>
      </c>
      <c r="F2" s="4" t="s">
        <v>85</v>
      </c>
      <c r="G2" s="4" t="s">
        <v>126</v>
      </c>
      <c r="H2" s="4" t="s">
        <v>127</v>
      </c>
      <c r="I2" s="4" t="s">
        <v>128</v>
      </c>
      <c r="J2" s="4" t="s">
        <v>129</v>
      </c>
      <c r="K2" s="5" t="str">
        <f>HYPERLINK("https://website.cs.vt.edu/academic.html","https://website.cs.vt.edu/academic.html")</f>
        <v>https://website.cs.vt.edu/academic.html</v>
      </c>
      <c r="L2" s="4" t="s">
        <v>130</v>
      </c>
      <c r="M2" s="4">
        <v>1.0</v>
      </c>
      <c r="N2" s="4">
        <v>0.0</v>
      </c>
      <c r="O2" s="4">
        <v>1.0</v>
      </c>
      <c r="P2" s="4">
        <v>0.0</v>
      </c>
      <c r="Q2" s="4">
        <v>1.0</v>
      </c>
      <c r="R2" s="4">
        <v>1.0</v>
      </c>
      <c r="S2" s="4">
        <v>0.0</v>
      </c>
      <c r="T2" s="4"/>
    </row>
    <row r="3">
      <c r="A3" s="6" t="s">
        <v>19</v>
      </c>
      <c r="B3" s="6" t="s">
        <v>37</v>
      </c>
      <c r="C3" s="6" t="s">
        <v>19</v>
      </c>
      <c r="D3" s="6" t="s">
        <v>39</v>
      </c>
      <c r="E3" s="6">
        <v>1.0</v>
      </c>
      <c r="F3" s="6" t="s">
        <v>90</v>
      </c>
      <c r="G3" s="6" t="s">
        <v>131</v>
      </c>
      <c r="H3" s="6" t="s">
        <v>132</v>
      </c>
      <c r="I3" s="6" t="s">
        <v>133</v>
      </c>
      <c r="J3" s="6" t="s">
        <v>134</v>
      </c>
      <c r="K3" s="7" t="str">
        <f>HYPERLINK("https://website.cs.vt.edu/academic/graduate.html","https://website.cs.vt.edu/academic/graduate.html")</f>
        <v>https://website.cs.vt.edu/academic/graduate.html</v>
      </c>
      <c r="L3" s="6" t="s">
        <v>135</v>
      </c>
      <c r="M3" s="6">
        <v>0.0</v>
      </c>
      <c r="N3" s="6">
        <v>1.0</v>
      </c>
      <c r="O3" s="6">
        <v>0.0</v>
      </c>
      <c r="P3" s="6">
        <v>0.0</v>
      </c>
      <c r="Q3" s="6">
        <v>1.0</v>
      </c>
      <c r="R3" s="6">
        <v>1.0</v>
      </c>
      <c r="S3" s="6">
        <v>0.0</v>
      </c>
      <c r="T3" s="6"/>
    </row>
    <row r="4">
      <c r="A4" s="4" t="s">
        <v>19</v>
      </c>
      <c r="B4" s="4" t="s">
        <v>37</v>
      </c>
      <c r="C4" s="4" t="s">
        <v>19</v>
      </c>
      <c r="D4" s="4" t="s">
        <v>39</v>
      </c>
      <c r="E4" s="4">
        <v>1.0</v>
      </c>
      <c r="F4" s="4" t="s">
        <v>90</v>
      </c>
      <c r="G4" s="4" t="s">
        <v>136</v>
      </c>
      <c r="H4" s="4" t="s">
        <v>137</v>
      </c>
      <c r="I4" s="4" t="s">
        <v>138</v>
      </c>
      <c r="J4" s="4" t="s">
        <v>139</v>
      </c>
      <c r="K4" s="5" t="str">
        <f>HYPERLINK("https://website.cs.vt.edu/academic/undergraduate.html","https://website.cs.vt.edu/academic/undergraduate.html")</f>
        <v>https://website.cs.vt.edu/academic/undergraduate.html</v>
      </c>
      <c r="L4" s="4" t="s">
        <v>140</v>
      </c>
      <c r="M4" s="4">
        <v>0.0</v>
      </c>
      <c r="N4" s="4">
        <v>1.0</v>
      </c>
      <c r="O4" s="4">
        <v>0.0</v>
      </c>
      <c r="P4" s="4">
        <v>0.0</v>
      </c>
      <c r="Q4" s="4">
        <v>1.0</v>
      </c>
      <c r="R4" s="4">
        <v>1.0</v>
      </c>
      <c r="S4" s="4">
        <v>0.0</v>
      </c>
      <c r="T4" s="4"/>
    </row>
    <row r="5">
      <c r="A5" s="6" t="s">
        <v>19</v>
      </c>
      <c r="B5" s="6" t="s">
        <v>39</v>
      </c>
      <c r="C5" s="6" t="s">
        <v>141</v>
      </c>
      <c r="D5" s="6" t="s">
        <v>45</v>
      </c>
      <c r="E5" s="6">
        <v>2.0</v>
      </c>
      <c r="F5" s="6" t="s">
        <v>90</v>
      </c>
      <c r="G5" s="6" t="s">
        <v>142</v>
      </c>
      <c r="H5" s="6" t="s">
        <v>143</v>
      </c>
      <c r="I5" s="6" t="s">
        <v>144</v>
      </c>
      <c r="J5" s="6" t="s">
        <v>145</v>
      </c>
      <c r="K5" s="7" t="str">
        <f>HYPERLINK("https://website.cs.vt.edu/academic/graduate/future-grads.html","https://website.cs.vt.edu/academic/graduate/future-grads.html")</f>
        <v>https://website.cs.vt.edu/academic/graduate/future-grads.html</v>
      </c>
      <c r="L5" s="6" t="s">
        <v>146</v>
      </c>
      <c r="M5" s="6">
        <v>1.0</v>
      </c>
      <c r="N5" s="6">
        <v>1.0</v>
      </c>
      <c r="O5" s="6">
        <v>0.0</v>
      </c>
      <c r="P5" s="6">
        <v>0.0</v>
      </c>
      <c r="Q5" s="6">
        <v>0.0</v>
      </c>
      <c r="R5" s="6">
        <v>2.0</v>
      </c>
      <c r="S5" s="6">
        <v>0.0</v>
      </c>
      <c r="T5" s="6"/>
    </row>
    <row r="6">
      <c r="A6" s="4" t="s">
        <v>19</v>
      </c>
      <c r="B6" s="4" t="s">
        <v>45</v>
      </c>
      <c r="C6" s="4" t="s">
        <v>147</v>
      </c>
      <c r="D6" s="4" t="s">
        <v>55</v>
      </c>
      <c r="E6" s="4">
        <v>3.0</v>
      </c>
      <c r="F6" s="4" t="s">
        <v>90</v>
      </c>
      <c r="G6" s="4" t="s">
        <v>148</v>
      </c>
      <c r="H6" s="4" t="s">
        <v>149</v>
      </c>
      <c r="I6" s="4" t="s">
        <v>150</v>
      </c>
      <c r="J6" s="4" t="s">
        <v>151</v>
      </c>
      <c r="K6" s="5" t="str">
        <f>HYPERLINK("https://website.cs.vt.edu/academic/graduate/future-grads/ApplicationDeadlines.html","https://website.cs.vt.edu/academic/graduate/future-grads/ApplicationDeadlines.html")</f>
        <v>https://website.cs.vt.edu/academic/graduate/future-grads/ApplicationDeadlines.html</v>
      </c>
      <c r="L6" s="4" t="s">
        <v>152</v>
      </c>
      <c r="M6" s="4">
        <v>1.0</v>
      </c>
      <c r="N6" s="4">
        <v>2.0</v>
      </c>
      <c r="O6" s="4">
        <v>0.0</v>
      </c>
      <c r="P6" s="4">
        <v>2.0</v>
      </c>
      <c r="Q6" s="4">
        <v>1.0</v>
      </c>
      <c r="R6" s="4">
        <v>2.0</v>
      </c>
      <c r="S6" s="4">
        <v>0.0</v>
      </c>
      <c r="T6" s="4"/>
    </row>
    <row r="7">
      <c r="A7" s="6" t="s">
        <v>19</v>
      </c>
      <c r="B7" s="6" t="s">
        <v>45</v>
      </c>
      <c r="C7" s="6" t="s">
        <v>147</v>
      </c>
      <c r="D7" s="6" t="s">
        <v>55</v>
      </c>
      <c r="E7" s="6">
        <v>3.0</v>
      </c>
      <c r="F7" s="6" t="s">
        <v>90</v>
      </c>
      <c r="G7" s="6" t="s">
        <v>153</v>
      </c>
      <c r="H7" s="6" t="s">
        <v>154</v>
      </c>
      <c r="I7" s="6" t="s">
        <v>155</v>
      </c>
      <c r="J7" s="6" t="s">
        <v>156</v>
      </c>
      <c r="K7" s="7" t="str">
        <f>HYPERLINK("https://website.cs.vt.edu/academic/graduate/future-grads/BSMS.html","https://website.cs.vt.edu/academic/graduate/future-grads/BSMS.html")</f>
        <v>https://website.cs.vt.edu/academic/graduate/future-grads/BSMS.html</v>
      </c>
      <c r="L7" s="6" t="s">
        <v>157</v>
      </c>
      <c r="M7" s="6">
        <v>2.0</v>
      </c>
      <c r="N7" s="6">
        <v>1.0</v>
      </c>
      <c r="O7" s="6">
        <v>2.0</v>
      </c>
      <c r="P7" s="6">
        <v>4.0</v>
      </c>
      <c r="Q7" s="6">
        <v>1.0</v>
      </c>
      <c r="R7" s="6">
        <v>2.0</v>
      </c>
      <c r="S7" s="6">
        <v>0.0</v>
      </c>
      <c r="T7" s="6"/>
    </row>
    <row r="8">
      <c r="A8" s="4" t="s">
        <v>19</v>
      </c>
      <c r="B8" s="4" t="s">
        <v>45</v>
      </c>
      <c r="C8" s="4" t="s">
        <v>147</v>
      </c>
      <c r="D8" s="4" t="s">
        <v>55</v>
      </c>
      <c r="E8" s="4">
        <v>3.0</v>
      </c>
      <c r="F8" s="4" t="s">
        <v>90</v>
      </c>
      <c r="G8" s="4" t="s">
        <v>158</v>
      </c>
      <c r="H8" s="4" t="s">
        <v>159</v>
      </c>
      <c r="I8" s="4" t="s">
        <v>160</v>
      </c>
      <c r="J8" s="4" t="s">
        <v>161</v>
      </c>
      <c r="K8" s="5" t="str">
        <f>HYPERLINK("https://website.cs.vt.edu/academic/graduate/future-grads/doctorate.html","https://website.cs.vt.edu/academic/graduate/future-grads/doctorate.html")</f>
        <v>https://website.cs.vt.edu/academic/graduate/future-grads/doctorate.html</v>
      </c>
      <c r="L8" s="4" t="s">
        <v>162</v>
      </c>
      <c r="M8" s="4">
        <v>1.0</v>
      </c>
      <c r="N8" s="4">
        <v>0.0</v>
      </c>
      <c r="O8" s="4">
        <v>1.0</v>
      </c>
      <c r="P8" s="4">
        <v>0.0</v>
      </c>
      <c r="Q8" s="4">
        <v>1.0</v>
      </c>
      <c r="R8" s="4">
        <v>2.0</v>
      </c>
      <c r="S8" s="4">
        <v>0.0</v>
      </c>
      <c r="T8" s="4"/>
    </row>
    <row r="9">
      <c r="A9" s="6" t="s">
        <v>19</v>
      </c>
      <c r="B9" s="6" t="s">
        <v>45</v>
      </c>
      <c r="C9" s="6" t="s">
        <v>147</v>
      </c>
      <c r="D9" s="6" t="s">
        <v>55</v>
      </c>
      <c r="E9" s="6">
        <v>3.0</v>
      </c>
      <c r="F9" s="6" t="s">
        <v>90</v>
      </c>
      <c r="G9" s="6" t="s">
        <v>163</v>
      </c>
      <c r="H9" s="6" t="s">
        <v>164</v>
      </c>
      <c r="I9" s="6" t="s">
        <v>165</v>
      </c>
      <c r="J9" s="6" t="s">
        <v>166</v>
      </c>
      <c r="K9" s="7" t="str">
        <f>HYPERLINK("https://website.cs.vt.edu/academic/graduate/future-grads/Funding.html","https://website.cs.vt.edu/academic/graduate/future-grads/Funding.html")</f>
        <v>https://website.cs.vt.edu/academic/graduate/future-grads/Funding.html</v>
      </c>
      <c r="L9" s="6" t="s">
        <v>167</v>
      </c>
      <c r="M9" s="6">
        <v>1.0</v>
      </c>
      <c r="N9" s="6">
        <v>1.0</v>
      </c>
      <c r="O9" s="6">
        <v>4.0</v>
      </c>
      <c r="P9" s="6">
        <v>1.0</v>
      </c>
      <c r="Q9" s="6">
        <v>1.0</v>
      </c>
      <c r="R9" s="6">
        <v>2.0</v>
      </c>
      <c r="S9" s="6">
        <v>0.0</v>
      </c>
      <c r="T9" s="6"/>
    </row>
    <row r="10">
      <c r="A10" s="4" t="s">
        <v>19</v>
      </c>
      <c r="B10" s="4" t="s">
        <v>45</v>
      </c>
      <c r="C10" s="4" t="s">
        <v>147</v>
      </c>
      <c r="D10" s="4" t="s">
        <v>55</v>
      </c>
      <c r="E10" s="4">
        <v>3.0</v>
      </c>
      <c r="F10" s="4" t="s">
        <v>90</v>
      </c>
      <c r="G10" s="4" t="s">
        <v>168</v>
      </c>
      <c r="H10" s="4" t="s">
        <v>169</v>
      </c>
      <c r="I10" s="4" t="s">
        <v>170</v>
      </c>
      <c r="J10" s="4" t="s">
        <v>171</v>
      </c>
      <c r="K10" s="5" t="str">
        <f>HYPERLINK("https://website.cs.vt.edu/academic/graduate/future-grads/MENG.html","https://website.cs.vt.edu/academic/graduate/future-grads/MENG.html")</f>
        <v>https://website.cs.vt.edu/academic/graduate/future-grads/MENG.html</v>
      </c>
      <c r="L10" s="4" t="s">
        <v>172</v>
      </c>
      <c r="M10" s="4">
        <v>1.0</v>
      </c>
      <c r="N10" s="4">
        <v>1.0</v>
      </c>
      <c r="O10" s="4">
        <v>0.0</v>
      </c>
      <c r="P10" s="4">
        <v>1.0</v>
      </c>
      <c r="Q10" s="4">
        <v>1.0</v>
      </c>
      <c r="R10" s="4">
        <v>2.0</v>
      </c>
      <c r="S10" s="4">
        <v>0.0</v>
      </c>
      <c r="T10" s="4"/>
    </row>
    <row r="11">
      <c r="A11" s="6" t="s">
        <v>19</v>
      </c>
      <c r="B11" s="6" t="s">
        <v>45</v>
      </c>
      <c r="C11" s="6" t="s">
        <v>147</v>
      </c>
      <c r="D11" s="6" t="s">
        <v>55</v>
      </c>
      <c r="E11" s="6">
        <v>3.0</v>
      </c>
      <c r="F11" s="6" t="s">
        <v>90</v>
      </c>
      <c r="G11" s="6" t="s">
        <v>173</v>
      </c>
      <c r="H11" s="6" t="s">
        <v>174</v>
      </c>
      <c r="I11" s="6" t="s">
        <v>175</v>
      </c>
      <c r="J11" s="6" t="s">
        <v>176</v>
      </c>
      <c r="K11" s="7" t="str">
        <f>HYPERLINK("https://website.cs.vt.edu/academic/graduate/future-grads/MSThesis.html","https://website.cs.vt.edu/academic/graduate/future-grads/MSThesis.html")</f>
        <v>https://website.cs.vt.edu/academic/graduate/future-grads/MSThesis.html</v>
      </c>
      <c r="L11" s="6" t="s">
        <v>177</v>
      </c>
      <c r="M11" s="6">
        <v>1.0</v>
      </c>
      <c r="N11" s="6">
        <v>0.0</v>
      </c>
      <c r="O11" s="6">
        <v>1.0</v>
      </c>
      <c r="P11" s="6">
        <v>0.0</v>
      </c>
      <c r="Q11" s="6">
        <v>1.0</v>
      </c>
      <c r="R11" s="6">
        <v>2.0</v>
      </c>
      <c r="S11" s="6">
        <v>0.0</v>
      </c>
      <c r="T11" s="6"/>
    </row>
    <row r="12">
      <c r="A12" s="4" t="s">
        <v>19</v>
      </c>
      <c r="B12" s="4" t="s">
        <v>39</v>
      </c>
      <c r="C12" s="4" t="s">
        <v>178</v>
      </c>
      <c r="D12" s="4" t="s">
        <v>46</v>
      </c>
      <c r="E12" s="4">
        <v>2.0</v>
      </c>
      <c r="F12" s="4" t="s">
        <v>90</v>
      </c>
      <c r="G12" s="4" t="s">
        <v>179</v>
      </c>
      <c r="H12" s="4" t="s">
        <v>180</v>
      </c>
      <c r="I12" s="4" t="s">
        <v>181</v>
      </c>
      <c r="J12" s="4" t="s">
        <v>145</v>
      </c>
      <c r="K12" s="5" t="str">
        <f>HYPERLINK("https://website.cs.vt.edu/academic/undergraduate/future-undergrads.html","https://website.cs.vt.edu/academic/undergraduate/future-undergrads.html")</f>
        <v>https://website.cs.vt.edu/academic/undergraduate/future-undergrads.html</v>
      </c>
      <c r="L12" s="4" t="s">
        <v>182</v>
      </c>
      <c r="M12" s="4">
        <v>0.0</v>
      </c>
      <c r="N12" s="4">
        <v>2.0</v>
      </c>
      <c r="O12" s="4">
        <v>1.0</v>
      </c>
      <c r="P12" s="4">
        <v>2.0</v>
      </c>
      <c r="Q12" s="4">
        <v>0.0</v>
      </c>
      <c r="R12" s="4">
        <v>1.0</v>
      </c>
      <c r="S12" s="4">
        <v>0.0</v>
      </c>
      <c r="T12" s="4"/>
    </row>
    <row r="13">
      <c r="A13" s="6" t="s">
        <v>19</v>
      </c>
      <c r="B13" s="6" t="s">
        <v>46</v>
      </c>
      <c r="C13" s="6" t="s">
        <v>183</v>
      </c>
      <c r="D13" s="6" t="s">
        <v>56</v>
      </c>
      <c r="E13" s="6">
        <v>3.0</v>
      </c>
      <c r="F13" s="6" t="s">
        <v>90</v>
      </c>
      <c r="G13" s="6" t="s">
        <v>184</v>
      </c>
      <c r="H13" s="6" t="s">
        <v>185</v>
      </c>
      <c r="I13" s="6" t="s">
        <v>186</v>
      </c>
      <c r="J13" s="6" t="s">
        <v>187</v>
      </c>
      <c r="K13" s="7" t="str">
        <f>HYPERLINK("https://website.cs.vt.edu/academic/undergraduate/future-undergrads/ai-minor.html","https://website.cs.vt.edu/academic/undergraduate/future-undergrads/ai-minor.html")</f>
        <v>https://website.cs.vt.edu/academic/undergraduate/future-undergrads/ai-minor.html</v>
      </c>
      <c r="L13" s="6" t="s">
        <v>188</v>
      </c>
      <c r="M13" s="6">
        <v>0.0</v>
      </c>
      <c r="N13" s="6">
        <v>0.0</v>
      </c>
      <c r="O13" s="6">
        <v>0.0</v>
      </c>
      <c r="P13" s="6">
        <v>1.0</v>
      </c>
      <c r="Q13" s="6">
        <v>2.0</v>
      </c>
      <c r="R13" s="6">
        <v>1.0</v>
      </c>
      <c r="S13" s="6">
        <v>0.0</v>
      </c>
      <c r="T13" s="6"/>
    </row>
    <row r="14">
      <c r="A14" s="4" t="s">
        <v>19</v>
      </c>
      <c r="B14" s="4" t="s">
        <v>46</v>
      </c>
      <c r="C14" s="4" t="s">
        <v>183</v>
      </c>
      <c r="D14" s="4" t="s">
        <v>56</v>
      </c>
      <c r="E14" s="4">
        <v>3.0</v>
      </c>
      <c r="F14" s="4" t="s">
        <v>90</v>
      </c>
      <c r="G14" s="4" t="s">
        <v>153</v>
      </c>
      <c r="H14" s="4" t="s">
        <v>154</v>
      </c>
      <c r="I14" s="4" t="s">
        <v>189</v>
      </c>
      <c r="J14" s="4" t="s">
        <v>156</v>
      </c>
      <c r="K14" s="5" t="str">
        <f>HYPERLINK("https://website.cs.vt.edu/academic/undergraduate/future-undergrads/BSMS.html","https://website.cs.vt.edu/academic/undergraduate/future-undergrads/BSMS.html")</f>
        <v>https://website.cs.vt.edu/academic/undergraduate/future-undergrads/BSMS.html</v>
      </c>
      <c r="L14" s="4" t="s">
        <v>190</v>
      </c>
      <c r="M14" s="4">
        <v>2.0</v>
      </c>
      <c r="N14" s="4">
        <v>2.0</v>
      </c>
      <c r="O14" s="4">
        <v>3.0</v>
      </c>
      <c r="P14" s="4">
        <v>4.0</v>
      </c>
      <c r="Q14" s="4">
        <v>1.0</v>
      </c>
      <c r="R14" s="4">
        <v>2.0</v>
      </c>
      <c r="S14" s="4">
        <v>0.0</v>
      </c>
      <c r="T14" s="4"/>
    </row>
    <row r="15">
      <c r="A15" s="6" t="s">
        <v>19</v>
      </c>
      <c r="B15" s="6" t="s">
        <v>46</v>
      </c>
      <c r="C15" s="6" t="s">
        <v>183</v>
      </c>
      <c r="D15" s="6" t="s">
        <v>56</v>
      </c>
      <c r="E15" s="6">
        <v>3.0</v>
      </c>
      <c r="F15" s="6" t="s">
        <v>90</v>
      </c>
      <c r="G15" s="6" t="s">
        <v>191</v>
      </c>
      <c r="H15" s="6" t="s">
        <v>192</v>
      </c>
      <c r="I15" s="6" t="s">
        <v>193</v>
      </c>
      <c r="J15" s="6" t="s">
        <v>194</v>
      </c>
      <c r="K15" s="7" t="str">
        <f>HYPERLINK("https://website.cs.vt.edu/academic/undergraduate/future-undergrads/captstone-courses.html","https://website.cs.vt.edu/academic/undergraduate/future-undergrads/captstone-courses.html")</f>
        <v>https://website.cs.vt.edu/academic/undergraduate/future-undergrads/captstone-courses.html</v>
      </c>
      <c r="L15" s="6" t="s">
        <v>195</v>
      </c>
      <c r="M15" s="6">
        <v>1.0</v>
      </c>
      <c r="N15" s="6">
        <v>1.0</v>
      </c>
      <c r="O15" s="6">
        <v>0.0</v>
      </c>
      <c r="P15" s="6">
        <v>1.0</v>
      </c>
      <c r="Q15" s="6">
        <v>1.0</v>
      </c>
      <c r="R15" s="6">
        <v>1.0</v>
      </c>
      <c r="S15" s="6">
        <v>0.0</v>
      </c>
      <c r="T15" s="6"/>
    </row>
    <row r="16">
      <c r="A16" s="4" t="s">
        <v>19</v>
      </c>
      <c r="B16" s="4" t="s">
        <v>46</v>
      </c>
      <c r="C16" s="4" t="s">
        <v>183</v>
      </c>
      <c r="D16" s="4" t="s">
        <v>56</v>
      </c>
      <c r="E16" s="4">
        <v>3.0</v>
      </c>
      <c r="F16" s="4" t="s">
        <v>90</v>
      </c>
      <c r="G16" s="4" t="s">
        <v>196</v>
      </c>
      <c r="H16" s="4" t="s">
        <v>197</v>
      </c>
      <c r="I16" s="4" t="s">
        <v>198</v>
      </c>
      <c r="J16" s="4" t="s">
        <v>199</v>
      </c>
      <c r="K16" s="5" t="str">
        <f>HYPERLINK("https://website.cs.vt.edu/academic/undergraduate/future-undergrads/cs-dcc-sc-major-checksheets-and-roadmaps.html","https://website.cs.vt.edu/academic/undergraduate/future-undergrads/cs-dcc-sc-major-checksheets-and-roadmaps.html")</f>
        <v>https://website.cs.vt.edu/academic/undergraduate/future-undergrads/cs-dcc-sc-major-checksheets-and-roadmaps.html</v>
      </c>
      <c r="L16" s="4" t="s">
        <v>200</v>
      </c>
      <c r="M16" s="4">
        <v>1.0</v>
      </c>
      <c r="N16" s="4">
        <v>1.0</v>
      </c>
      <c r="O16" s="4">
        <v>0.0</v>
      </c>
      <c r="P16" s="4">
        <v>2.0</v>
      </c>
      <c r="Q16" s="4">
        <v>2.0</v>
      </c>
      <c r="R16" s="4">
        <v>1.0</v>
      </c>
      <c r="S16" s="4">
        <v>0.0</v>
      </c>
      <c r="T16" s="4"/>
    </row>
    <row r="17">
      <c r="A17" s="6" t="s">
        <v>19</v>
      </c>
      <c r="B17" s="6" t="s">
        <v>46</v>
      </c>
      <c r="C17" s="6" t="s">
        <v>183</v>
      </c>
      <c r="D17" s="6" t="s">
        <v>56</v>
      </c>
      <c r="E17" s="6">
        <v>3.0</v>
      </c>
      <c r="F17" s="6" t="s">
        <v>90</v>
      </c>
      <c r="G17" s="6" t="s">
        <v>201</v>
      </c>
      <c r="H17" s="6" t="s">
        <v>202</v>
      </c>
      <c r="I17" s="6" t="s">
        <v>203</v>
      </c>
      <c r="J17" s="6" t="s">
        <v>204</v>
      </c>
      <c r="K17" s="7" t="str">
        <f>HYPERLINK("https://website.cs.vt.edu/academic/undergraduate/future-undergrads/experiential-learning.html","https://website.cs.vt.edu/academic/undergraduate/future-undergrads/experiential-learning.html")</f>
        <v>https://website.cs.vt.edu/academic/undergraduate/future-undergrads/experiential-learning.html</v>
      </c>
      <c r="L17" s="6" t="s">
        <v>205</v>
      </c>
      <c r="M17" s="6">
        <v>2.0</v>
      </c>
      <c r="N17" s="6">
        <v>1.0</v>
      </c>
      <c r="O17" s="6">
        <v>4.0</v>
      </c>
      <c r="P17" s="6">
        <v>1.0</v>
      </c>
      <c r="Q17" s="6">
        <v>1.0</v>
      </c>
      <c r="R17" s="6">
        <v>1.0</v>
      </c>
      <c r="S17" s="6">
        <v>0.0</v>
      </c>
      <c r="T17" s="6"/>
    </row>
    <row r="18">
      <c r="A18" s="4" t="s">
        <v>19</v>
      </c>
      <c r="B18" s="4" t="s">
        <v>46</v>
      </c>
      <c r="C18" s="4" t="s">
        <v>183</v>
      </c>
      <c r="D18" s="4" t="s">
        <v>56</v>
      </c>
      <c r="E18" s="4">
        <v>3.0</v>
      </c>
      <c r="F18" s="4" t="s">
        <v>90</v>
      </c>
      <c r="G18" s="4" t="s">
        <v>206</v>
      </c>
      <c r="H18" s="4" t="s">
        <v>207</v>
      </c>
      <c r="I18" s="4" t="s">
        <v>208</v>
      </c>
      <c r="J18" s="4" t="s">
        <v>209</v>
      </c>
      <c r="K18" s="5" t="str">
        <f>HYPERLINK("https://website.cs.vt.edu/academic/undergraduate/future-undergrads/StudentServices.html","https://website.cs.vt.edu/academic/undergraduate/future-undergrads/StudentServices.html")</f>
        <v>https://website.cs.vt.edu/academic/undergraduate/future-undergrads/StudentServices.html</v>
      </c>
      <c r="L18" s="4" t="s">
        <v>210</v>
      </c>
      <c r="M18" s="4">
        <v>1.0</v>
      </c>
      <c r="N18" s="4">
        <v>1.0</v>
      </c>
      <c r="O18" s="4">
        <v>13.0</v>
      </c>
      <c r="P18" s="4">
        <v>2.0</v>
      </c>
      <c r="Q18" s="4">
        <v>1.0</v>
      </c>
      <c r="R18" s="4">
        <v>1.0</v>
      </c>
      <c r="S18" s="4">
        <v>0.0</v>
      </c>
      <c r="T18" s="4"/>
    </row>
    <row r="19">
      <c r="A19" s="6" t="s">
        <v>19</v>
      </c>
      <c r="B19" s="6" t="s">
        <v>46</v>
      </c>
      <c r="C19" s="6" t="s">
        <v>183</v>
      </c>
      <c r="D19" s="6" t="s">
        <v>56</v>
      </c>
      <c r="E19" s="6">
        <v>3.0</v>
      </c>
      <c r="F19" s="6" t="s">
        <v>90</v>
      </c>
      <c r="G19" s="6" t="s">
        <v>211</v>
      </c>
      <c r="H19" s="6" t="s">
        <v>212</v>
      </c>
      <c r="I19" s="6" t="s">
        <v>213</v>
      </c>
      <c r="J19" s="6" t="s">
        <v>214</v>
      </c>
      <c r="K19" s="7" t="str">
        <f>HYPERLINK("https://website.cs.vt.edu/academic/undergraduate/future-undergrads/Undergradhandbook.html","https://website.cs.vt.edu/academic/undergraduate/future-undergrads/Undergradhandbook.html")</f>
        <v>https://website.cs.vt.edu/academic/undergraduate/future-undergrads/Undergradhandbook.html</v>
      </c>
      <c r="L19" s="6" t="s">
        <v>215</v>
      </c>
      <c r="M19" s="6">
        <v>2.0</v>
      </c>
      <c r="N19" s="6">
        <v>0.0</v>
      </c>
      <c r="O19" s="6">
        <v>30.0</v>
      </c>
      <c r="P19" s="6">
        <v>3.0</v>
      </c>
      <c r="Q19" s="6">
        <v>1.0</v>
      </c>
      <c r="R19" s="6">
        <v>6.0</v>
      </c>
      <c r="S19" s="6">
        <v>0.0</v>
      </c>
      <c r="T19" s="6"/>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T$19"/>
  <printOptions/>
  <pageMargins bottom="1.0" footer="0.0" header="0.0" left="0.75" right="0.75" top="1.0"/>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6.0"/>
    <col customWidth="1" min="2" max="2" width="26.0"/>
    <col customWidth="1" min="3" max="3" width="16.0"/>
    <col customWidth="1" min="4" max="4" width="34.0"/>
    <col customWidth="1" min="5" max="5" width="13.0"/>
    <col customWidth="1" min="6" max="6" width="16.0"/>
    <col customWidth="1" min="7" max="7" width="30.0"/>
    <col customWidth="1" min="8" max="8" width="24.0"/>
    <col customWidth="1" min="9" max="9" width="26.0"/>
    <col customWidth="1" min="10" max="10" width="42.0"/>
    <col customWidth="1" min="11" max="11" width="62.0"/>
    <col customWidth="1" min="12" max="12" width="44.0"/>
    <col customWidth="1" min="13" max="19" width="13.0"/>
    <col customWidth="1" min="20" max="20" width="16.0"/>
    <col customWidth="1" min="21" max="26" width="8.71"/>
  </cols>
  <sheetData>
    <row r="1">
      <c r="A1" s="3" t="s">
        <v>14</v>
      </c>
      <c r="B1" s="3" t="s">
        <v>26</v>
      </c>
      <c r="C1" s="3" t="s">
        <v>72</v>
      </c>
      <c r="D1" s="3" t="s">
        <v>25</v>
      </c>
      <c r="E1" s="3" t="s">
        <v>27</v>
      </c>
      <c r="F1" s="3" t="s">
        <v>73</v>
      </c>
      <c r="G1" s="3" t="s">
        <v>74</v>
      </c>
      <c r="H1" s="3" t="s">
        <v>75</v>
      </c>
      <c r="I1" s="3" t="s">
        <v>76</v>
      </c>
      <c r="J1" s="3" t="s">
        <v>77</v>
      </c>
      <c r="K1" s="3" t="s">
        <v>78</v>
      </c>
      <c r="L1" s="3" t="s">
        <v>79</v>
      </c>
      <c r="M1" s="3" t="s">
        <v>29</v>
      </c>
      <c r="N1" s="3" t="s">
        <v>30</v>
      </c>
      <c r="O1" s="3" t="s">
        <v>31</v>
      </c>
      <c r="P1" s="3" t="s">
        <v>32</v>
      </c>
      <c r="Q1" s="3" t="s">
        <v>33</v>
      </c>
      <c r="R1" s="3" t="s">
        <v>34</v>
      </c>
      <c r="S1" s="3" t="s">
        <v>35</v>
      </c>
      <c r="T1" s="3" t="s">
        <v>80</v>
      </c>
    </row>
    <row r="2">
      <c r="A2" s="4" t="s">
        <v>21</v>
      </c>
      <c r="B2" s="4" t="s">
        <v>65</v>
      </c>
      <c r="C2" s="4" t="s">
        <v>216</v>
      </c>
      <c r="D2" s="4" t="s">
        <v>64</v>
      </c>
      <c r="E2" s="4">
        <v>5.0</v>
      </c>
      <c r="F2" s="4" t="s">
        <v>217</v>
      </c>
      <c r="G2" s="4" t="s">
        <v>218</v>
      </c>
      <c r="H2" s="4" t="s">
        <v>218</v>
      </c>
      <c r="I2" s="4" t="s">
        <v>219</v>
      </c>
      <c r="J2" s="4" t="s">
        <v>220</v>
      </c>
      <c r="K2" s="5" t="str">
        <f>HYPERLINK("https://website.cs.vt.edu/content/website_cs_vt_edu/en/tags.html/website_cs_vt_edu:computational-biology-and-bioinformatics","https://website.cs.vt.edu/content/website_cs_vt_edu/en/tags.html/website_cs_vt_edu:computational-biology-and-bioinformatics")</f>
        <v>https://website.cs.vt.edu/content/website_cs_vt_edu/en/tags.html/website_cs_vt_edu:computational-biology-and-bioinformatics</v>
      </c>
      <c r="L2" s="4" t="s">
        <v>221</v>
      </c>
      <c r="M2" s="4">
        <v>1.0</v>
      </c>
      <c r="N2" s="4">
        <v>1.0</v>
      </c>
      <c r="O2" s="4">
        <v>1.0</v>
      </c>
      <c r="P2" s="4">
        <v>0.0</v>
      </c>
      <c r="Q2" s="4">
        <v>1.0</v>
      </c>
      <c r="R2" s="4">
        <v>1.0</v>
      </c>
      <c r="S2" s="4">
        <v>0.0</v>
      </c>
      <c r="T2" s="4"/>
    </row>
    <row r="3">
      <c r="A3" s="6" t="s">
        <v>21</v>
      </c>
      <c r="B3" s="6" t="s">
        <v>65</v>
      </c>
      <c r="C3" s="6" t="s">
        <v>222</v>
      </c>
      <c r="D3" s="6" t="s">
        <v>66</v>
      </c>
      <c r="E3" s="6">
        <v>5.0</v>
      </c>
      <c r="F3" s="6" t="s">
        <v>217</v>
      </c>
      <c r="G3" s="6" t="s">
        <v>223</v>
      </c>
      <c r="H3" s="6" t="s">
        <v>223</v>
      </c>
      <c r="I3" s="6" t="s">
        <v>224</v>
      </c>
      <c r="J3" s="6" t="s">
        <v>220</v>
      </c>
      <c r="K3" s="7" t="str">
        <f>HYPERLINK("https://website.cs.vt.edu/content/website_cs_vt_edu/en/tags.html/website_cs_vt_edu:digital-education","https://website.cs.vt.edu/content/website_cs_vt_edu/en/tags.html/website_cs_vt_edu:digital-education")</f>
        <v>https://website.cs.vt.edu/content/website_cs_vt_edu/en/tags.html/website_cs_vt_edu:digital-education</v>
      </c>
      <c r="L3" s="6" t="s">
        <v>225</v>
      </c>
      <c r="M3" s="6">
        <v>1.0</v>
      </c>
      <c r="N3" s="6">
        <v>1.0</v>
      </c>
      <c r="O3" s="6">
        <v>1.0</v>
      </c>
      <c r="P3" s="6">
        <v>0.0</v>
      </c>
      <c r="Q3" s="6">
        <v>1.0</v>
      </c>
      <c r="R3" s="6">
        <v>1.0</v>
      </c>
      <c r="S3" s="6">
        <v>0.0</v>
      </c>
      <c r="T3" s="6"/>
    </row>
    <row r="4">
      <c r="A4" s="4" t="s">
        <v>21</v>
      </c>
      <c r="B4" s="4" t="s">
        <v>65</v>
      </c>
      <c r="C4" s="4" t="s">
        <v>226</v>
      </c>
      <c r="D4" s="4" t="s">
        <v>67</v>
      </c>
      <c r="E4" s="4">
        <v>5.0</v>
      </c>
      <c r="F4" s="4" t="s">
        <v>217</v>
      </c>
      <c r="G4" s="4" t="s">
        <v>227</v>
      </c>
      <c r="H4" s="4" t="s">
        <v>227</v>
      </c>
      <c r="I4" s="4" t="s">
        <v>228</v>
      </c>
      <c r="J4" s="4" t="s">
        <v>220</v>
      </c>
      <c r="K4" s="5" t="str">
        <f>HYPERLINK("https://website.cs.vt.edu/content/website_cs_vt_edu/en/tags.html/website_cs_vt_edu:grantline","https://website.cs.vt.edu/content/website_cs_vt_edu/en/tags.html/website_cs_vt_edu:grantline")</f>
        <v>https://website.cs.vt.edu/content/website_cs_vt_edu/en/tags.html/website_cs_vt_edu:grantline</v>
      </c>
      <c r="L4" s="4" t="s">
        <v>229</v>
      </c>
      <c r="M4" s="4">
        <v>1.0</v>
      </c>
      <c r="N4" s="4">
        <v>1.0</v>
      </c>
      <c r="O4" s="4">
        <v>1.0</v>
      </c>
      <c r="P4" s="4">
        <v>0.0</v>
      </c>
      <c r="Q4" s="4">
        <v>1.0</v>
      </c>
      <c r="R4" s="4">
        <v>1.0</v>
      </c>
      <c r="S4" s="4">
        <v>0.0</v>
      </c>
      <c r="T4" s="4"/>
    </row>
    <row r="5">
      <c r="A5" s="6" t="s">
        <v>21</v>
      </c>
      <c r="B5" s="6" t="s">
        <v>65</v>
      </c>
      <c r="C5" s="6" t="s">
        <v>230</v>
      </c>
      <c r="D5" s="6" t="s">
        <v>68</v>
      </c>
      <c r="E5" s="6">
        <v>5.0</v>
      </c>
      <c r="F5" s="6" t="s">
        <v>217</v>
      </c>
      <c r="G5" s="6" t="s">
        <v>231</v>
      </c>
      <c r="H5" s="6" t="s">
        <v>231</v>
      </c>
      <c r="I5" s="6" t="s">
        <v>232</v>
      </c>
      <c r="J5" s="6" t="s">
        <v>220</v>
      </c>
      <c r="K5" s="7" t="str">
        <f>HYPERLINK("https://website.cs.vt.edu/content/website_cs_vt_edu/en/tags.html/website_cs_vt_edu:high-performance-computing-computational-science","https://website.cs.vt.edu/content/website_cs_vt_edu/en/tags.html/website_cs_vt_edu:high-performance-computing-computational-science")</f>
        <v>https://website.cs.vt.edu/content/website_cs_vt_edu/en/tags.html/website_cs_vt_edu:high-performance-computing-computational-science</v>
      </c>
      <c r="L5" s="6" t="s">
        <v>233</v>
      </c>
      <c r="M5" s="6">
        <v>1.0</v>
      </c>
      <c r="N5" s="6">
        <v>1.0</v>
      </c>
      <c r="O5" s="6">
        <v>1.0</v>
      </c>
      <c r="P5" s="6">
        <v>0.0</v>
      </c>
      <c r="Q5" s="6">
        <v>1.0</v>
      </c>
      <c r="R5" s="6">
        <v>1.0</v>
      </c>
      <c r="S5" s="6">
        <v>0.0</v>
      </c>
      <c r="T5" s="6"/>
    </row>
    <row r="6">
      <c r="A6" s="4" t="s">
        <v>21</v>
      </c>
      <c r="B6" s="4" t="s">
        <v>65</v>
      </c>
      <c r="C6" s="4" t="s">
        <v>234</v>
      </c>
      <c r="D6" s="4" t="s">
        <v>69</v>
      </c>
      <c r="E6" s="4">
        <v>5.0</v>
      </c>
      <c r="F6" s="4" t="s">
        <v>217</v>
      </c>
      <c r="G6" s="4" t="s">
        <v>235</v>
      </c>
      <c r="H6" s="4" t="s">
        <v>235</v>
      </c>
      <c r="I6" s="4" t="s">
        <v>236</v>
      </c>
      <c r="J6" s="4" t="s">
        <v>220</v>
      </c>
      <c r="K6" s="5" t="str">
        <f>HYPERLINK("https://website.cs.vt.edu/content/website_cs_vt_edu/en/tags.html/website_cs_vt_edu:Human-Computer-Interaction","https://website.cs.vt.edu/content/website_cs_vt_edu/en/tags.html/website_cs_vt_edu:Human-Computer-Interaction")</f>
        <v>https://website.cs.vt.edu/content/website_cs_vt_edu/en/tags.html/website_cs_vt_edu:Human-Computer-Interaction</v>
      </c>
      <c r="L6" s="4" t="s">
        <v>237</v>
      </c>
      <c r="M6" s="4">
        <v>1.0</v>
      </c>
      <c r="N6" s="4">
        <v>1.0</v>
      </c>
      <c r="O6" s="4">
        <v>1.0</v>
      </c>
      <c r="P6" s="4">
        <v>0.0</v>
      </c>
      <c r="Q6" s="4">
        <v>1.0</v>
      </c>
      <c r="R6" s="4">
        <v>1.0</v>
      </c>
      <c r="S6" s="4">
        <v>0.0</v>
      </c>
      <c r="T6" s="4"/>
    </row>
    <row r="7">
      <c r="A7" s="6" t="s">
        <v>21</v>
      </c>
      <c r="B7" s="6" t="s">
        <v>65</v>
      </c>
      <c r="C7" s="6" t="s">
        <v>238</v>
      </c>
      <c r="D7" s="6" t="s">
        <v>70</v>
      </c>
      <c r="E7" s="6">
        <v>5.0</v>
      </c>
      <c r="F7" s="6" t="s">
        <v>217</v>
      </c>
      <c r="G7" s="6" t="s">
        <v>239</v>
      </c>
      <c r="H7" s="6" t="s">
        <v>239</v>
      </c>
      <c r="I7" s="6" t="s">
        <v>240</v>
      </c>
      <c r="J7" s="6" t="s">
        <v>220</v>
      </c>
      <c r="K7" s="7" t="str">
        <f>HYPERLINK("https://website.cs.vt.edu/content/website_cs_vt_edu/en/tags.html/website_cs_vt_edu:pandemic-prediction-and-prevention","https://website.cs.vt.edu/content/website_cs_vt_edu/en/tags.html/website_cs_vt_edu:pandemic-prediction-and-prevention")</f>
        <v>https://website.cs.vt.edu/content/website_cs_vt_edu/en/tags.html/website_cs_vt_edu:pandemic-prediction-and-prevention</v>
      </c>
      <c r="L7" s="6" t="s">
        <v>241</v>
      </c>
      <c r="M7" s="6">
        <v>1.0</v>
      </c>
      <c r="N7" s="6">
        <v>1.0</v>
      </c>
      <c r="O7" s="6">
        <v>1.0</v>
      </c>
      <c r="P7" s="6">
        <v>0.0</v>
      </c>
      <c r="Q7" s="6">
        <v>1.0</v>
      </c>
      <c r="R7" s="6">
        <v>1.0</v>
      </c>
      <c r="S7" s="6">
        <v>0.0</v>
      </c>
      <c r="T7" s="6"/>
    </row>
    <row r="8">
      <c r="A8" s="4" t="s">
        <v>21</v>
      </c>
      <c r="B8" s="4" t="s">
        <v>65</v>
      </c>
      <c r="C8" s="4" t="s">
        <v>242</v>
      </c>
      <c r="D8" s="4" t="s">
        <v>71</v>
      </c>
      <c r="E8" s="4">
        <v>5.0</v>
      </c>
      <c r="F8" s="4" t="s">
        <v>217</v>
      </c>
      <c r="G8" s="4" t="s">
        <v>243</v>
      </c>
      <c r="H8" s="4" t="s">
        <v>243</v>
      </c>
      <c r="I8" s="4" t="s">
        <v>244</v>
      </c>
      <c r="J8" s="4" t="s">
        <v>220</v>
      </c>
      <c r="K8" s="5" t="str">
        <f>HYPERLINK("https://website.cs.vt.edu/content/website_cs_vt_edu/en/tags.html/website_cs_vt_edu:security","https://website.cs.vt.edu/content/website_cs_vt_edu/en/tags.html/website_cs_vt_edu:security")</f>
        <v>https://website.cs.vt.edu/content/website_cs_vt_edu/en/tags.html/website_cs_vt_edu:security</v>
      </c>
      <c r="L8" s="4" t="s">
        <v>245</v>
      </c>
      <c r="M8" s="4">
        <v>1.0</v>
      </c>
      <c r="N8" s="4">
        <v>1.0</v>
      </c>
      <c r="O8" s="4">
        <v>1.0</v>
      </c>
      <c r="P8" s="4">
        <v>0.0</v>
      </c>
      <c r="Q8" s="4">
        <v>1.0</v>
      </c>
      <c r="R8" s="4">
        <v>1.0</v>
      </c>
      <c r="S8" s="4">
        <v>0.0</v>
      </c>
      <c r="T8" s="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T$8"/>
  <printOptions/>
  <pageMargins bottom="1.0" footer="0.0" header="0.0" left="0.75" right="0.75" top="1.0"/>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6.0"/>
    <col customWidth="1" min="2" max="2" width="26.0"/>
    <col customWidth="1" min="3" max="3" width="16.0"/>
    <col customWidth="1" min="4" max="4" width="34.0"/>
    <col customWidth="1" min="5" max="5" width="13.0"/>
    <col customWidth="1" min="6" max="6" width="16.0"/>
    <col customWidth="1" min="7" max="7" width="30.0"/>
    <col customWidth="1" min="8" max="8" width="24.0"/>
    <col customWidth="1" min="9" max="9" width="26.0"/>
    <col customWidth="1" min="10" max="10" width="42.0"/>
    <col customWidth="1" min="11" max="11" width="62.0"/>
    <col customWidth="1" min="12" max="12" width="44.0"/>
    <col customWidth="1" min="13" max="19" width="13.0"/>
    <col customWidth="1" min="20" max="20" width="16.0"/>
    <col customWidth="1" min="21" max="26" width="8.71"/>
  </cols>
  <sheetData>
    <row r="1">
      <c r="A1" s="3" t="s">
        <v>14</v>
      </c>
      <c r="B1" s="3" t="s">
        <v>26</v>
      </c>
      <c r="C1" s="3" t="s">
        <v>72</v>
      </c>
      <c r="D1" s="3" t="s">
        <v>25</v>
      </c>
      <c r="E1" s="3" t="s">
        <v>27</v>
      </c>
      <c r="F1" s="3" t="s">
        <v>73</v>
      </c>
      <c r="G1" s="3" t="s">
        <v>74</v>
      </c>
      <c r="H1" s="3" t="s">
        <v>75</v>
      </c>
      <c r="I1" s="3" t="s">
        <v>76</v>
      </c>
      <c r="J1" s="3" t="s">
        <v>77</v>
      </c>
      <c r="K1" s="3" t="s">
        <v>78</v>
      </c>
      <c r="L1" s="3" t="s">
        <v>79</v>
      </c>
      <c r="M1" s="3" t="s">
        <v>29</v>
      </c>
      <c r="N1" s="3" t="s">
        <v>30</v>
      </c>
      <c r="O1" s="3" t="s">
        <v>31</v>
      </c>
      <c r="P1" s="3" t="s">
        <v>32</v>
      </c>
      <c r="Q1" s="3" t="s">
        <v>33</v>
      </c>
      <c r="R1" s="3" t="s">
        <v>34</v>
      </c>
      <c r="S1" s="3" t="s">
        <v>35</v>
      </c>
      <c r="T1" s="3" t="s">
        <v>80</v>
      </c>
    </row>
    <row r="2">
      <c r="A2" s="4" t="s">
        <v>18</v>
      </c>
      <c r="B2" s="4" t="s">
        <v>37</v>
      </c>
      <c r="C2" s="4" t="s">
        <v>18</v>
      </c>
      <c r="D2" s="4" t="s">
        <v>40</v>
      </c>
      <c r="E2" s="4">
        <v>1.0</v>
      </c>
      <c r="F2" s="4" t="s">
        <v>90</v>
      </c>
      <c r="G2" s="4" t="s">
        <v>246</v>
      </c>
      <c r="H2" s="4" t="s">
        <v>247</v>
      </c>
      <c r="I2" s="4" t="s">
        <v>248</v>
      </c>
      <c r="J2" s="4" t="s">
        <v>249</v>
      </c>
      <c r="K2" s="5" t="str">
        <f>HYPERLINK("https://website.cs.vt.edu/engage/Alumni.html","https://website.cs.vt.edu/engage/Alumni.html")</f>
        <v>https://website.cs.vt.edu/engage/Alumni.html</v>
      </c>
      <c r="L2" s="4" t="s">
        <v>250</v>
      </c>
      <c r="M2" s="4">
        <v>1.0</v>
      </c>
      <c r="N2" s="4">
        <v>1.0</v>
      </c>
      <c r="O2" s="4">
        <v>1.0</v>
      </c>
      <c r="P2" s="4">
        <v>1.0</v>
      </c>
      <c r="Q2" s="4">
        <v>1.0</v>
      </c>
      <c r="R2" s="4">
        <v>3.0</v>
      </c>
      <c r="S2" s="4">
        <v>0.0</v>
      </c>
      <c r="T2" s="4"/>
    </row>
    <row r="3">
      <c r="A3" s="6" t="s">
        <v>18</v>
      </c>
      <c r="B3" s="6" t="s">
        <v>37</v>
      </c>
      <c r="C3" s="6" t="s">
        <v>18</v>
      </c>
      <c r="D3" s="6" t="s">
        <v>40</v>
      </c>
      <c r="E3" s="6">
        <v>1.0</v>
      </c>
      <c r="F3" s="6" t="s">
        <v>85</v>
      </c>
      <c r="G3" s="6" t="s">
        <v>251</v>
      </c>
      <c r="H3" s="6" t="s">
        <v>252</v>
      </c>
      <c r="I3" s="6" t="s">
        <v>253</v>
      </c>
      <c r="J3" s="6" t="s">
        <v>254</v>
      </c>
      <c r="K3" s="7" t="str">
        <f>HYPERLINK("https://website.cs.vt.edu/engage.html","https://website.cs.vt.edu/engage.html")</f>
        <v>https://website.cs.vt.edu/engage.html</v>
      </c>
      <c r="L3" s="6" t="s">
        <v>255</v>
      </c>
      <c r="M3" s="6">
        <v>0.0</v>
      </c>
      <c r="N3" s="6">
        <v>0.0</v>
      </c>
      <c r="O3" s="6">
        <v>1.0</v>
      </c>
      <c r="P3" s="6">
        <v>0.0</v>
      </c>
      <c r="Q3" s="6">
        <v>1.0</v>
      </c>
      <c r="R3" s="6">
        <v>1.0</v>
      </c>
      <c r="S3" s="6">
        <v>0.0</v>
      </c>
      <c r="T3" s="6"/>
    </row>
    <row r="4">
      <c r="A4" s="4" t="s">
        <v>18</v>
      </c>
      <c r="B4" s="4" t="s">
        <v>37</v>
      </c>
      <c r="C4" s="4" t="s">
        <v>18</v>
      </c>
      <c r="D4" s="4" t="s">
        <v>40</v>
      </c>
      <c r="E4" s="4">
        <v>1.0</v>
      </c>
      <c r="F4" s="4" t="s">
        <v>90</v>
      </c>
      <c r="G4" s="4" t="s">
        <v>256</v>
      </c>
      <c r="H4" s="4" t="s">
        <v>257</v>
      </c>
      <c r="I4" s="4" t="s">
        <v>258</v>
      </c>
      <c r="J4" s="4" t="s">
        <v>259</v>
      </c>
      <c r="K4" s="5" t="str">
        <f>HYPERLINK("https://website.cs.vt.edu/engage/entrepreneurship.html","https://website.cs.vt.edu/engage/entrepreneurship.html")</f>
        <v>https://website.cs.vt.edu/engage/entrepreneurship.html</v>
      </c>
      <c r="L4" s="4" t="s">
        <v>260</v>
      </c>
      <c r="M4" s="4">
        <v>1.0</v>
      </c>
      <c r="N4" s="4">
        <v>1.0</v>
      </c>
      <c r="O4" s="4">
        <v>1.0</v>
      </c>
      <c r="P4" s="4">
        <v>0.0</v>
      </c>
      <c r="Q4" s="4">
        <v>2.0</v>
      </c>
      <c r="R4" s="4">
        <v>1.0</v>
      </c>
      <c r="S4" s="4">
        <v>0.0</v>
      </c>
      <c r="T4" s="4"/>
    </row>
    <row r="5">
      <c r="A5" s="6" t="s">
        <v>18</v>
      </c>
      <c r="B5" s="6" t="s">
        <v>37</v>
      </c>
      <c r="C5" s="6" t="s">
        <v>18</v>
      </c>
      <c r="D5" s="6" t="s">
        <v>40</v>
      </c>
      <c r="E5" s="6">
        <v>1.0</v>
      </c>
      <c r="F5" s="6" t="s">
        <v>90</v>
      </c>
      <c r="G5" s="6" t="s">
        <v>261</v>
      </c>
      <c r="H5" s="6" t="s">
        <v>262</v>
      </c>
      <c r="I5" s="6" t="s">
        <v>263</v>
      </c>
      <c r="J5" s="6" t="s">
        <v>264</v>
      </c>
      <c r="K5" s="7" t="str">
        <f>HYPERLINK("https://website.cs.vt.edu/engage/Giving.html","https://website.cs.vt.edu/engage/Giving.html")</f>
        <v>https://website.cs.vt.edu/engage/Giving.html</v>
      </c>
      <c r="L5" s="6" t="s">
        <v>265</v>
      </c>
      <c r="M5" s="6">
        <v>1.0</v>
      </c>
      <c r="N5" s="6">
        <v>0.0</v>
      </c>
      <c r="O5" s="6">
        <v>1.0</v>
      </c>
      <c r="P5" s="6">
        <v>0.0</v>
      </c>
      <c r="Q5" s="6">
        <v>0.0</v>
      </c>
      <c r="R5" s="6">
        <v>3.0</v>
      </c>
      <c r="S5" s="6">
        <v>0.0</v>
      </c>
      <c r="T5" s="6"/>
    </row>
    <row r="6">
      <c r="A6" s="4" t="s">
        <v>18</v>
      </c>
      <c r="B6" s="4" t="s">
        <v>37</v>
      </c>
      <c r="C6" s="4" t="s">
        <v>18</v>
      </c>
      <c r="D6" s="4" t="s">
        <v>40</v>
      </c>
      <c r="E6" s="4">
        <v>1.0</v>
      </c>
      <c r="F6" s="4" t="s">
        <v>90</v>
      </c>
      <c r="G6" s="4" t="s">
        <v>266</v>
      </c>
      <c r="H6" s="4" t="s">
        <v>267</v>
      </c>
      <c r="I6" s="4" t="s">
        <v>268</v>
      </c>
      <c r="J6" s="4" t="s">
        <v>269</v>
      </c>
      <c r="K6" s="5" t="str">
        <f>HYPERLINK("https://website.cs.vt.edu/engage/industry.html","https://website.cs.vt.edu/engage/industry.html")</f>
        <v>https://website.cs.vt.edu/engage/industry.html</v>
      </c>
      <c r="L6" s="4" t="s">
        <v>270</v>
      </c>
      <c r="M6" s="4">
        <v>0.0</v>
      </c>
      <c r="N6" s="4">
        <v>1.0</v>
      </c>
      <c r="O6" s="4">
        <v>0.0</v>
      </c>
      <c r="P6" s="4">
        <v>0.0</v>
      </c>
      <c r="Q6" s="4">
        <v>0.0</v>
      </c>
      <c r="R6" s="4">
        <v>1.0</v>
      </c>
      <c r="S6" s="4">
        <v>0.0</v>
      </c>
      <c r="T6" s="4"/>
    </row>
    <row r="7">
      <c r="A7" s="6" t="s">
        <v>18</v>
      </c>
      <c r="B7" s="6" t="s">
        <v>40</v>
      </c>
      <c r="C7" s="6" t="s">
        <v>247</v>
      </c>
      <c r="D7" s="6" t="s">
        <v>47</v>
      </c>
      <c r="E7" s="6">
        <v>2.0</v>
      </c>
      <c r="F7" s="6" t="s">
        <v>90</v>
      </c>
      <c r="G7" s="6" t="s">
        <v>271</v>
      </c>
      <c r="H7" s="6" t="s">
        <v>272</v>
      </c>
      <c r="I7" s="6" t="s">
        <v>273</v>
      </c>
      <c r="J7" s="6" t="s">
        <v>274</v>
      </c>
      <c r="K7" s="7" t="str">
        <f>HYPERLINK("https://website.cs.vt.edu/engage/Alumni/alumni-events.html","https://website.cs.vt.edu/engage/Alumni/alumni-events.html")</f>
        <v>https://website.cs.vt.edu/engage/Alumni/alumni-events.html</v>
      </c>
      <c r="L7" s="6" t="s">
        <v>275</v>
      </c>
      <c r="M7" s="6">
        <v>1.0</v>
      </c>
      <c r="N7" s="6">
        <v>0.0</v>
      </c>
      <c r="O7" s="6">
        <v>1.0</v>
      </c>
      <c r="P7" s="6">
        <v>0.0</v>
      </c>
      <c r="Q7" s="6">
        <v>0.0</v>
      </c>
      <c r="R7" s="6">
        <v>1.0</v>
      </c>
      <c r="S7" s="6">
        <v>0.0</v>
      </c>
      <c r="T7" s="6"/>
    </row>
    <row r="8">
      <c r="A8" s="4" t="s">
        <v>18</v>
      </c>
      <c r="B8" s="4" t="s">
        <v>40</v>
      </c>
      <c r="C8" s="4" t="s">
        <v>247</v>
      </c>
      <c r="D8" s="4" t="s">
        <v>47</v>
      </c>
      <c r="E8" s="4">
        <v>2.0</v>
      </c>
      <c r="F8" s="4" t="s">
        <v>90</v>
      </c>
      <c r="G8" s="4" t="s">
        <v>276</v>
      </c>
      <c r="H8" s="4" t="s">
        <v>277</v>
      </c>
      <c r="I8" s="4" t="s">
        <v>278</v>
      </c>
      <c r="J8" s="4" t="s">
        <v>279</v>
      </c>
      <c r="K8" s="5" t="str">
        <f>HYPERLINK("https://website.cs.vt.edu/engage/Alumni/Alumni-in-the-news.html","https://website.cs.vt.edu/engage/Alumni/Alumni-in-the-news.html")</f>
        <v>https://website.cs.vt.edu/engage/Alumni/Alumni-in-the-news.html</v>
      </c>
      <c r="L8" s="4" t="s">
        <v>280</v>
      </c>
      <c r="M8" s="4">
        <v>1.0</v>
      </c>
      <c r="N8" s="4">
        <v>1.0</v>
      </c>
      <c r="O8" s="4">
        <v>6.0</v>
      </c>
      <c r="P8" s="4">
        <v>1.0</v>
      </c>
      <c r="Q8" s="4">
        <v>1.0</v>
      </c>
      <c r="R8" s="4">
        <v>1.0</v>
      </c>
      <c r="S8" s="4">
        <v>0.0</v>
      </c>
      <c r="T8" s="4"/>
    </row>
    <row r="9">
      <c r="A9" s="6" t="s">
        <v>18</v>
      </c>
      <c r="B9" s="6" t="s">
        <v>40</v>
      </c>
      <c r="C9" s="6" t="s">
        <v>247</v>
      </c>
      <c r="D9" s="6" t="s">
        <v>47</v>
      </c>
      <c r="E9" s="6">
        <v>2.0</v>
      </c>
      <c r="F9" s="6" t="s">
        <v>90</v>
      </c>
      <c r="G9" s="6" t="s">
        <v>281</v>
      </c>
      <c r="H9" s="6" t="s">
        <v>282</v>
      </c>
      <c r="I9" s="6" t="s">
        <v>283</v>
      </c>
      <c r="J9" s="6" t="s">
        <v>284</v>
      </c>
      <c r="K9" s="7" t="str">
        <f>HYPERLINK("https://website.cs.vt.edu/engage/Alumni/distinguished-alumni.html","https://website.cs.vt.edu/engage/Alumni/distinguished-alumni.html")</f>
        <v>https://website.cs.vt.edu/engage/Alumni/distinguished-alumni.html</v>
      </c>
      <c r="L9" s="6" t="s">
        <v>285</v>
      </c>
      <c r="M9" s="6">
        <v>1.0</v>
      </c>
      <c r="N9" s="6">
        <v>0.0</v>
      </c>
      <c r="O9" s="6">
        <v>1.0</v>
      </c>
      <c r="P9" s="6">
        <v>0.0</v>
      </c>
      <c r="Q9" s="6">
        <v>2.0</v>
      </c>
      <c r="R9" s="6">
        <v>1.0</v>
      </c>
      <c r="S9" s="6">
        <v>0.0</v>
      </c>
      <c r="T9" s="6"/>
    </row>
    <row r="10">
      <c r="A10" s="4" t="s">
        <v>18</v>
      </c>
      <c r="B10" s="4" t="s">
        <v>63</v>
      </c>
      <c r="C10" s="4" t="s">
        <v>286</v>
      </c>
      <c r="D10" s="4" t="s">
        <v>62</v>
      </c>
      <c r="E10" s="4">
        <v>4.0</v>
      </c>
      <c r="F10" s="4" t="s">
        <v>90</v>
      </c>
      <c r="G10" s="4" t="s">
        <v>287</v>
      </c>
      <c r="H10" s="4" t="s">
        <v>288</v>
      </c>
      <c r="I10" s="4" t="s">
        <v>289</v>
      </c>
      <c r="J10" s="4" t="s">
        <v>290</v>
      </c>
      <c r="K10" s="5" t="str">
        <f>HYPERLINK("https://website.cs.vt.edu/engage/Alumni/50-anniversary/50-Anniversary-Alumni-Spotlights/alumni-begole.html","https://website.cs.vt.edu/engage/Alumni/50-anniversary/50-Anniversary-Alumni-Spotlights/alumni-begole.html")</f>
        <v>https://website.cs.vt.edu/engage/Alumni/50-anniversary/50-Anniversary-Alumni-Spotlights/alumni-begole.html</v>
      </c>
      <c r="L10" s="4" t="s">
        <v>291</v>
      </c>
      <c r="M10" s="4">
        <v>1.0</v>
      </c>
      <c r="N10" s="4">
        <v>0.0</v>
      </c>
      <c r="O10" s="4">
        <v>2.0</v>
      </c>
      <c r="P10" s="4">
        <v>1.0</v>
      </c>
      <c r="Q10" s="4">
        <v>1.0</v>
      </c>
      <c r="R10" s="4">
        <v>1.0</v>
      </c>
      <c r="S10" s="4">
        <v>0.0</v>
      </c>
      <c r="T10" s="4"/>
    </row>
    <row r="11">
      <c r="A11" s="6" t="s">
        <v>18</v>
      </c>
      <c r="B11" s="6" t="s">
        <v>47</v>
      </c>
      <c r="C11" s="6" t="s">
        <v>292</v>
      </c>
      <c r="D11" s="6" t="s">
        <v>57</v>
      </c>
      <c r="E11" s="6">
        <v>3.0</v>
      </c>
      <c r="F11" s="6" t="s">
        <v>90</v>
      </c>
      <c r="G11" s="6" t="s">
        <v>293</v>
      </c>
      <c r="H11" s="6" t="s">
        <v>294</v>
      </c>
      <c r="I11" s="6" t="s">
        <v>295</v>
      </c>
      <c r="J11" s="6" t="s">
        <v>296</v>
      </c>
      <c r="K11" s="7" t="str">
        <f>HYPERLINK("https://website.cs.vt.edu/engage/Alumni/alumni-events/alumni-weekend-computer-science-open-house.html","https://website.cs.vt.edu/engage/Alumni/alumni-events/alumni-weekend-computer-science-open-house.html")</f>
        <v>https://website.cs.vt.edu/engage/Alumni/alumni-events/alumni-weekend-computer-science-open-house.html</v>
      </c>
      <c r="L11" s="6" t="s">
        <v>297</v>
      </c>
      <c r="M11" s="6">
        <v>1.0</v>
      </c>
      <c r="N11" s="6">
        <v>1.0</v>
      </c>
      <c r="O11" s="6">
        <v>1.0</v>
      </c>
      <c r="P11" s="6">
        <v>0.0</v>
      </c>
      <c r="Q11" s="6">
        <v>2.0</v>
      </c>
      <c r="R11" s="6">
        <v>1.0</v>
      </c>
      <c r="S11" s="6">
        <v>0.0</v>
      </c>
      <c r="T11" s="6"/>
    </row>
    <row r="12">
      <c r="A12" s="4" t="s">
        <v>18</v>
      </c>
      <c r="B12" s="4" t="s">
        <v>47</v>
      </c>
      <c r="C12" s="4" t="s">
        <v>292</v>
      </c>
      <c r="D12" s="4" t="s">
        <v>57</v>
      </c>
      <c r="E12" s="4">
        <v>3.0</v>
      </c>
      <c r="F12" s="4" t="s">
        <v>90</v>
      </c>
      <c r="G12" s="4" t="s">
        <v>298</v>
      </c>
      <c r="H12" s="4" t="s">
        <v>299</v>
      </c>
      <c r="I12" s="4" t="s">
        <v>300</v>
      </c>
      <c r="J12" s="4" t="s">
        <v>301</v>
      </c>
      <c r="K12" s="5" t="str">
        <f>HYPERLINK("https://website.cs.vt.edu/engage/Alumni/alumni-events/virtual-5K.html","https://website.cs.vt.edu/engage/Alumni/alumni-events/virtual-5K.html")</f>
        <v>https://website.cs.vt.edu/engage/Alumni/alumni-events/virtual-5K.html</v>
      </c>
      <c r="L12" s="4" t="s">
        <v>302</v>
      </c>
      <c r="M12" s="4">
        <v>1.0</v>
      </c>
      <c r="N12" s="4">
        <v>1.0</v>
      </c>
      <c r="O12" s="4">
        <v>1.0</v>
      </c>
      <c r="P12" s="4">
        <v>1.0</v>
      </c>
      <c r="Q12" s="4">
        <v>1.0</v>
      </c>
      <c r="R12" s="4">
        <v>1.0</v>
      </c>
      <c r="S12" s="4">
        <v>0.0</v>
      </c>
      <c r="T12" s="4"/>
    </row>
    <row r="13">
      <c r="A13" s="6" t="s">
        <v>18</v>
      </c>
      <c r="B13" s="6" t="s">
        <v>47</v>
      </c>
      <c r="C13" s="6" t="s">
        <v>303</v>
      </c>
      <c r="D13" s="6" t="s">
        <v>58</v>
      </c>
      <c r="E13" s="6">
        <v>3.0</v>
      </c>
      <c r="F13" s="6" t="s">
        <v>90</v>
      </c>
      <c r="G13" s="6" t="s">
        <v>304</v>
      </c>
      <c r="H13" s="6" t="s">
        <v>305</v>
      </c>
      <c r="I13" s="6" t="s">
        <v>306</v>
      </c>
      <c r="J13" s="6" t="s">
        <v>307</v>
      </c>
      <c r="K13" s="7" t="str">
        <f>HYPERLINK("https://website.cs.vt.edu/engage/Alumni/Alumni-in-the-news/chon-alumna-profile.html","https://website.cs.vt.edu/engage/Alumni/Alumni-in-the-news/chon-alumna-profile.html")</f>
        <v>https://website.cs.vt.edu/engage/Alumni/Alumni-in-the-news/chon-alumna-profile.html</v>
      </c>
      <c r="L13" s="6" t="s">
        <v>308</v>
      </c>
      <c r="M13" s="6">
        <v>1.0</v>
      </c>
      <c r="N13" s="6">
        <v>1.0</v>
      </c>
      <c r="O13" s="6">
        <v>7.0</v>
      </c>
      <c r="P13" s="6">
        <v>1.0</v>
      </c>
      <c r="Q13" s="6">
        <v>2.0</v>
      </c>
      <c r="R13" s="6">
        <v>2.0</v>
      </c>
      <c r="S13" s="6">
        <v>0.0</v>
      </c>
      <c r="T13" s="6"/>
    </row>
    <row r="14">
      <c r="A14" s="4" t="s">
        <v>18</v>
      </c>
      <c r="B14" s="4" t="s">
        <v>47</v>
      </c>
      <c r="C14" s="4" t="s">
        <v>303</v>
      </c>
      <c r="D14" s="4" t="s">
        <v>58</v>
      </c>
      <c r="E14" s="4">
        <v>3.0</v>
      </c>
      <c r="F14" s="4" t="s">
        <v>90</v>
      </c>
      <c r="G14" s="4" t="s">
        <v>309</v>
      </c>
      <c r="H14" s="4" t="s">
        <v>310</v>
      </c>
      <c r="I14" s="4" t="s">
        <v>311</v>
      </c>
      <c r="J14" s="4" t="s">
        <v>312</v>
      </c>
      <c r="K14" s="5" t="str">
        <f>HYPERLINK("https://website.cs.vt.edu/engage/Alumni/Alumni-in-the-news/cs-alumni-greg-lavender.html","https://website.cs.vt.edu/engage/Alumni/Alumni-in-the-news/cs-alumni-greg-lavender.html")</f>
        <v>https://website.cs.vt.edu/engage/Alumni/Alumni-in-the-news/cs-alumni-greg-lavender.html</v>
      </c>
      <c r="L14" s="4" t="s">
        <v>313</v>
      </c>
      <c r="M14" s="4">
        <v>1.0</v>
      </c>
      <c r="N14" s="4">
        <v>1.0</v>
      </c>
      <c r="O14" s="4">
        <v>1.0</v>
      </c>
      <c r="P14" s="4">
        <v>0.0</v>
      </c>
      <c r="Q14" s="4">
        <v>2.0</v>
      </c>
      <c r="R14" s="4">
        <v>3.0</v>
      </c>
      <c r="S14" s="4">
        <v>0.0</v>
      </c>
      <c r="T14" s="4"/>
    </row>
    <row r="15">
      <c r="A15" s="6" t="s">
        <v>18</v>
      </c>
      <c r="B15" s="6" t="s">
        <v>47</v>
      </c>
      <c r="C15" s="6" t="s">
        <v>303</v>
      </c>
      <c r="D15" s="6" t="s">
        <v>58</v>
      </c>
      <c r="E15" s="6">
        <v>3.0</v>
      </c>
      <c r="F15" s="6" t="s">
        <v>90</v>
      </c>
      <c r="G15" s="6" t="s">
        <v>314</v>
      </c>
      <c r="H15" s="6" t="s">
        <v>315</v>
      </c>
      <c r="I15" s="6" t="s">
        <v>316</v>
      </c>
      <c r="J15" s="6" t="s">
        <v>317</v>
      </c>
      <c r="K15" s="7" t="str">
        <f>HYPERLINK("https://website.cs.vt.edu/engage/Alumni/Alumni-in-the-news/lee-alumni-profile.html","https://website.cs.vt.edu/engage/Alumni/Alumni-in-the-news/lee-alumni-profile.html")</f>
        <v>https://website.cs.vt.edu/engage/Alumni/Alumni-in-the-news/lee-alumni-profile.html</v>
      </c>
      <c r="L15" s="6" t="s">
        <v>318</v>
      </c>
      <c r="M15" s="6">
        <v>1.0</v>
      </c>
      <c r="N15" s="6">
        <v>1.0</v>
      </c>
      <c r="O15" s="6">
        <v>6.0</v>
      </c>
      <c r="P15" s="6">
        <v>1.0</v>
      </c>
      <c r="Q15" s="6">
        <v>2.0</v>
      </c>
      <c r="R15" s="6">
        <v>1.0</v>
      </c>
      <c r="S15" s="6">
        <v>0.0</v>
      </c>
      <c r="T15" s="6"/>
    </row>
    <row r="16">
      <c r="A16" s="4" t="s">
        <v>18</v>
      </c>
      <c r="B16" s="4" t="s">
        <v>47</v>
      </c>
      <c r="C16" s="4" t="s">
        <v>319</v>
      </c>
      <c r="D16" s="4" t="s">
        <v>59</v>
      </c>
      <c r="E16" s="4">
        <v>3.0</v>
      </c>
      <c r="F16" s="4" t="s">
        <v>90</v>
      </c>
      <c r="G16" s="4" t="s">
        <v>320</v>
      </c>
      <c r="H16" s="4" t="s">
        <v>321</v>
      </c>
      <c r="I16" s="4" t="s">
        <v>322</v>
      </c>
      <c r="J16" s="4" t="s">
        <v>323</v>
      </c>
      <c r="K16" s="5" t="str">
        <f>HYPERLINK("https://website.cs.vt.edu/engage/Alumni/distinguished-alumni/alumni-distinguished-award-calixte.html","https://website.cs.vt.edu/engage/Alumni/distinguished-alumni/alumni-distinguished-award-calixte.html")</f>
        <v>https://website.cs.vt.edu/engage/Alumni/distinguished-alumni/alumni-distinguished-award-calixte.html</v>
      </c>
      <c r="L16" s="4" t="s">
        <v>324</v>
      </c>
      <c r="M16" s="4">
        <v>1.0</v>
      </c>
      <c r="N16" s="4">
        <v>1.0</v>
      </c>
      <c r="O16" s="4">
        <v>1.0</v>
      </c>
      <c r="P16" s="4">
        <v>0.0</v>
      </c>
      <c r="Q16" s="4">
        <v>2.0</v>
      </c>
      <c r="R16" s="4">
        <v>1.0</v>
      </c>
      <c r="S16" s="4">
        <v>0.0</v>
      </c>
      <c r="T16" s="4"/>
    </row>
    <row r="17">
      <c r="A17" s="6" t="s">
        <v>18</v>
      </c>
      <c r="B17" s="6" t="s">
        <v>47</v>
      </c>
      <c r="C17" s="6" t="s">
        <v>319</v>
      </c>
      <c r="D17" s="6" t="s">
        <v>59</v>
      </c>
      <c r="E17" s="6">
        <v>3.0</v>
      </c>
      <c r="F17" s="6" t="s">
        <v>90</v>
      </c>
      <c r="G17" s="6" t="s">
        <v>325</v>
      </c>
      <c r="H17" s="6" t="s">
        <v>326</v>
      </c>
      <c r="I17" s="6" t="s">
        <v>327</v>
      </c>
      <c r="J17" s="6" t="s">
        <v>328</v>
      </c>
      <c r="K17" s="7" t="str">
        <f>HYPERLINK("https://website.cs.vt.edu/engage/Alumni/distinguished-alumni/alumni-distinguished-award-mindel.html","https://website.cs.vt.edu/engage/Alumni/distinguished-alumni/alumni-distinguished-award-mindel.html")</f>
        <v>https://website.cs.vt.edu/engage/Alumni/distinguished-alumni/alumni-distinguished-award-mindel.html</v>
      </c>
      <c r="L17" s="6" t="s">
        <v>329</v>
      </c>
      <c r="M17" s="6">
        <v>1.0</v>
      </c>
      <c r="N17" s="6">
        <v>1.0</v>
      </c>
      <c r="O17" s="6">
        <v>2.0</v>
      </c>
      <c r="P17" s="6">
        <v>1.0</v>
      </c>
      <c r="Q17" s="6">
        <v>2.0</v>
      </c>
      <c r="R17" s="6">
        <v>2.0</v>
      </c>
      <c r="S17" s="6">
        <v>0.0</v>
      </c>
      <c r="T17" s="6"/>
    </row>
    <row r="18">
      <c r="A18" s="4" t="s">
        <v>18</v>
      </c>
      <c r="B18" s="4" t="s">
        <v>47</v>
      </c>
      <c r="C18" s="4" t="s">
        <v>319</v>
      </c>
      <c r="D18" s="4" t="s">
        <v>59</v>
      </c>
      <c r="E18" s="4">
        <v>3.0</v>
      </c>
      <c r="F18" s="4" t="s">
        <v>90</v>
      </c>
      <c r="G18" s="4" t="s">
        <v>330</v>
      </c>
      <c r="H18" s="4" t="s">
        <v>331</v>
      </c>
      <c r="I18" s="4" t="s">
        <v>332</v>
      </c>
      <c r="J18" s="4" t="s">
        <v>333</v>
      </c>
      <c r="K18" s="5" t="str">
        <f>HYPERLINK("https://website.cs.vt.edu/engage/Alumni/distinguished-alumni/alumni-endert.html","https://website.cs.vt.edu/engage/Alumni/distinguished-alumni/alumni-endert.html")</f>
        <v>https://website.cs.vt.edu/engage/Alumni/distinguished-alumni/alumni-endert.html</v>
      </c>
      <c r="L18" s="4" t="s">
        <v>334</v>
      </c>
      <c r="M18" s="4">
        <v>1.0</v>
      </c>
      <c r="N18" s="4">
        <v>0.0</v>
      </c>
      <c r="O18" s="4">
        <v>1.0</v>
      </c>
      <c r="P18" s="4">
        <v>0.0</v>
      </c>
      <c r="Q18" s="4">
        <v>2.0</v>
      </c>
      <c r="R18" s="4">
        <v>1.0</v>
      </c>
      <c r="S18" s="4">
        <v>0.0</v>
      </c>
      <c r="T18" s="4"/>
    </row>
    <row r="19">
      <c r="A19" s="6" t="s">
        <v>18</v>
      </c>
      <c r="B19" s="6" t="s">
        <v>47</v>
      </c>
      <c r="C19" s="6" t="s">
        <v>319</v>
      </c>
      <c r="D19" s="6" t="s">
        <v>59</v>
      </c>
      <c r="E19" s="6">
        <v>3.0</v>
      </c>
      <c r="F19" s="6" t="s">
        <v>90</v>
      </c>
      <c r="G19" s="6" t="s">
        <v>335</v>
      </c>
      <c r="H19" s="6" t="s">
        <v>336</v>
      </c>
      <c r="I19" s="6" t="s">
        <v>337</v>
      </c>
      <c r="J19" s="6" t="s">
        <v>338</v>
      </c>
      <c r="K19" s="7" t="str">
        <f>HYPERLINK("https://website.cs.vt.edu/engage/Alumni/distinguished-alumni/alumni-sturgill.html","https://website.cs.vt.edu/engage/Alumni/distinguished-alumni/alumni-sturgill.html")</f>
        <v>https://website.cs.vt.edu/engage/Alumni/distinguished-alumni/alumni-sturgill.html</v>
      </c>
      <c r="L19" s="6" t="s">
        <v>339</v>
      </c>
      <c r="M19" s="6">
        <v>1.0</v>
      </c>
      <c r="N19" s="6">
        <v>0.0</v>
      </c>
      <c r="O19" s="6">
        <v>1.0</v>
      </c>
      <c r="P19" s="6">
        <v>0.0</v>
      </c>
      <c r="Q19" s="6">
        <v>2.0</v>
      </c>
      <c r="R19" s="6">
        <v>3.0</v>
      </c>
      <c r="S19" s="6">
        <v>0.0</v>
      </c>
      <c r="T19" s="6"/>
    </row>
    <row r="20">
      <c r="A20" s="4" t="s">
        <v>18</v>
      </c>
      <c r="B20" s="4" t="s">
        <v>47</v>
      </c>
      <c r="C20" s="4" t="s">
        <v>319</v>
      </c>
      <c r="D20" s="4" t="s">
        <v>59</v>
      </c>
      <c r="E20" s="4">
        <v>3.0</v>
      </c>
      <c r="F20" s="4" t="s">
        <v>90</v>
      </c>
      <c r="G20" s="4" t="s">
        <v>340</v>
      </c>
      <c r="H20" s="4" t="s">
        <v>341</v>
      </c>
      <c r="I20" s="4" t="s">
        <v>342</v>
      </c>
      <c r="J20" s="4" t="s">
        <v>343</v>
      </c>
      <c r="K20" s="5" t="str">
        <f>HYPERLINK("https://website.cs.vt.edu/engage/Alumni/distinguished-alumni/ashwin-aji.html","https://website.cs.vt.edu/engage/Alumni/distinguished-alumni/ashwin-aji.html")</f>
        <v>https://website.cs.vt.edu/engage/Alumni/distinguished-alumni/ashwin-aji.html</v>
      </c>
      <c r="L20" s="4" t="s">
        <v>344</v>
      </c>
      <c r="M20" s="4">
        <v>1.0</v>
      </c>
      <c r="N20" s="4">
        <v>1.0</v>
      </c>
      <c r="O20" s="4">
        <v>1.0</v>
      </c>
      <c r="P20" s="4">
        <v>2.0</v>
      </c>
      <c r="Q20" s="4">
        <v>1.0</v>
      </c>
      <c r="R20" s="4">
        <v>1.0</v>
      </c>
      <c r="S20" s="4">
        <v>0.0</v>
      </c>
      <c r="T20" s="4"/>
    </row>
    <row r="21" ht="15.75" customHeight="1">
      <c r="A21" s="6" t="s">
        <v>18</v>
      </c>
      <c r="B21" s="6" t="s">
        <v>47</v>
      </c>
      <c r="C21" s="6" t="s">
        <v>319</v>
      </c>
      <c r="D21" s="6" t="s">
        <v>59</v>
      </c>
      <c r="E21" s="6">
        <v>3.0</v>
      </c>
      <c r="F21" s="6" t="s">
        <v>90</v>
      </c>
      <c r="G21" s="6" t="s">
        <v>345</v>
      </c>
      <c r="H21" s="6" t="s">
        <v>346</v>
      </c>
      <c r="I21" s="6" t="s">
        <v>347</v>
      </c>
      <c r="J21" s="6" t="s">
        <v>348</v>
      </c>
      <c r="K21" s="7" t="str">
        <f>HYPERLINK("https://website.cs.vt.edu/engage/Alumni/distinguished-alumni/bizot-alumni-award.html","https://website.cs.vt.edu/engage/Alumni/distinguished-alumni/bizot-alumni-award.html")</f>
        <v>https://website.cs.vt.edu/engage/Alumni/distinguished-alumni/bizot-alumni-award.html</v>
      </c>
      <c r="L21" s="6" t="s">
        <v>349</v>
      </c>
      <c r="M21" s="6">
        <v>1.0</v>
      </c>
      <c r="N21" s="6">
        <v>1.0</v>
      </c>
      <c r="O21" s="6">
        <v>1.0</v>
      </c>
      <c r="P21" s="6">
        <v>0.0</v>
      </c>
      <c r="Q21" s="6">
        <v>2.0</v>
      </c>
      <c r="R21" s="6">
        <v>1.0</v>
      </c>
      <c r="S21" s="6">
        <v>0.0</v>
      </c>
      <c r="T21" s="6"/>
    </row>
    <row r="22" ht="15.75" customHeight="1">
      <c r="A22" s="4" t="s">
        <v>18</v>
      </c>
      <c r="B22" s="4" t="s">
        <v>47</v>
      </c>
      <c r="C22" s="4" t="s">
        <v>319</v>
      </c>
      <c r="D22" s="4" t="s">
        <v>59</v>
      </c>
      <c r="E22" s="4">
        <v>3.0</v>
      </c>
      <c r="F22" s="4" t="s">
        <v>90</v>
      </c>
      <c r="G22" s="4" t="s">
        <v>350</v>
      </c>
      <c r="H22" s="4" t="s">
        <v>351</v>
      </c>
      <c r="I22" s="4" t="s">
        <v>352</v>
      </c>
      <c r="J22" s="4" t="s">
        <v>353</v>
      </c>
      <c r="K22" s="5" t="str">
        <f>HYPERLINK("https://website.cs.vt.edu/engage/Alumni/distinguished-alumni/branham-alumni-award.html","https://website.cs.vt.edu/engage/Alumni/distinguished-alumni/branham-alumni-award.html")</f>
        <v>https://website.cs.vt.edu/engage/Alumni/distinguished-alumni/branham-alumni-award.html</v>
      </c>
      <c r="L22" s="4" t="s">
        <v>354</v>
      </c>
      <c r="M22" s="4">
        <v>1.0</v>
      </c>
      <c r="N22" s="4">
        <v>1.0</v>
      </c>
      <c r="O22" s="4">
        <v>2.0</v>
      </c>
      <c r="P22" s="4">
        <v>0.0</v>
      </c>
      <c r="Q22" s="4">
        <v>2.0</v>
      </c>
      <c r="R22" s="4">
        <v>2.0</v>
      </c>
      <c r="S22" s="4">
        <v>0.0</v>
      </c>
      <c r="T22" s="4"/>
    </row>
    <row r="23" ht="15.75" customHeight="1">
      <c r="A23" s="6" t="s">
        <v>18</v>
      </c>
      <c r="B23" s="6" t="s">
        <v>47</v>
      </c>
      <c r="C23" s="6" t="s">
        <v>319</v>
      </c>
      <c r="D23" s="6" t="s">
        <v>59</v>
      </c>
      <c r="E23" s="6">
        <v>3.0</v>
      </c>
      <c r="F23" s="6" t="s">
        <v>90</v>
      </c>
      <c r="G23" s="6" t="s">
        <v>355</v>
      </c>
      <c r="H23" s="6" t="s">
        <v>356</v>
      </c>
      <c r="I23" s="6" t="s">
        <v>357</v>
      </c>
      <c r="J23" s="6" t="s">
        <v>358</v>
      </c>
      <c r="K23" s="7" t="str">
        <f>HYPERLINK("https://website.cs.vt.edu/engage/Alumni/distinguished-alumni/bryan-alumni-award.html","https://website.cs.vt.edu/engage/Alumni/distinguished-alumni/bryan-alumni-award.html")</f>
        <v>https://website.cs.vt.edu/engage/Alumni/distinguished-alumni/bryan-alumni-award.html</v>
      </c>
      <c r="L23" s="6" t="s">
        <v>359</v>
      </c>
      <c r="M23" s="6">
        <v>1.0</v>
      </c>
      <c r="N23" s="6">
        <v>1.0</v>
      </c>
      <c r="O23" s="6">
        <v>1.0</v>
      </c>
      <c r="P23" s="6">
        <v>0.0</v>
      </c>
      <c r="Q23" s="6">
        <v>2.0</v>
      </c>
      <c r="R23" s="6">
        <v>2.0</v>
      </c>
      <c r="S23" s="6">
        <v>0.0</v>
      </c>
      <c r="T23" s="6"/>
    </row>
    <row r="24" ht="15.75" customHeight="1">
      <c r="A24" s="4" t="s">
        <v>18</v>
      </c>
      <c r="B24" s="4" t="s">
        <v>47</v>
      </c>
      <c r="C24" s="4" t="s">
        <v>319</v>
      </c>
      <c r="D24" s="4" t="s">
        <v>59</v>
      </c>
      <c r="E24" s="4">
        <v>3.0</v>
      </c>
      <c r="F24" s="4" t="s">
        <v>90</v>
      </c>
      <c r="G24" s="4" t="s">
        <v>360</v>
      </c>
      <c r="H24" s="4" t="s">
        <v>361</v>
      </c>
      <c r="I24" s="4" t="s">
        <v>362</v>
      </c>
      <c r="J24" s="4" t="s">
        <v>363</v>
      </c>
      <c r="K24" s="5" t="str">
        <f>HYPERLINK("https://website.cs.vt.edu/engage/Alumni/distinguished-alumni/capra-alumni-award.html","https://website.cs.vt.edu/engage/Alumni/distinguished-alumni/capra-alumni-award.html")</f>
        <v>https://website.cs.vt.edu/engage/Alumni/distinguished-alumni/capra-alumni-award.html</v>
      </c>
      <c r="L24" s="4" t="s">
        <v>364</v>
      </c>
      <c r="M24" s="4">
        <v>1.0</v>
      </c>
      <c r="N24" s="4">
        <v>1.0</v>
      </c>
      <c r="O24" s="4">
        <v>1.0</v>
      </c>
      <c r="P24" s="4">
        <v>0.0</v>
      </c>
      <c r="Q24" s="4">
        <v>2.0</v>
      </c>
      <c r="R24" s="4">
        <v>1.0</v>
      </c>
      <c r="S24" s="4">
        <v>0.0</v>
      </c>
      <c r="T24" s="4"/>
    </row>
    <row r="25" ht="15.75" customHeight="1">
      <c r="A25" s="6" t="s">
        <v>18</v>
      </c>
      <c r="B25" s="6" t="s">
        <v>47</v>
      </c>
      <c r="C25" s="6" t="s">
        <v>319</v>
      </c>
      <c r="D25" s="6" t="s">
        <v>59</v>
      </c>
      <c r="E25" s="6">
        <v>3.0</v>
      </c>
      <c r="F25" s="6" t="s">
        <v>90</v>
      </c>
      <c r="G25" s="6" t="s">
        <v>365</v>
      </c>
      <c r="H25" s="6" t="s">
        <v>366</v>
      </c>
      <c r="I25" s="6" t="s">
        <v>367</v>
      </c>
      <c r="J25" s="6" t="s">
        <v>368</v>
      </c>
      <c r="K25" s="7" t="str">
        <f>HYPERLINK("https://website.cs.vt.edu/engage/Alumni/distinguished-alumni/finneran-alumni-award.html","https://website.cs.vt.edu/engage/Alumni/distinguished-alumni/finneran-alumni-award.html")</f>
        <v>https://website.cs.vt.edu/engage/Alumni/distinguished-alumni/finneran-alumni-award.html</v>
      </c>
      <c r="L25" s="6" t="s">
        <v>369</v>
      </c>
      <c r="M25" s="6">
        <v>1.0</v>
      </c>
      <c r="N25" s="6">
        <v>1.0</v>
      </c>
      <c r="O25" s="6">
        <v>1.0</v>
      </c>
      <c r="P25" s="6">
        <v>0.0</v>
      </c>
      <c r="Q25" s="6">
        <v>2.0</v>
      </c>
      <c r="R25" s="6">
        <v>2.0</v>
      </c>
      <c r="S25" s="6">
        <v>0.0</v>
      </c>
      <c r="T25" s="6"/>
    </row>
    <row r="26" ht="15.75" customHeight="1">
      <c r="A26" s="4" t="s">
        <v>18</v>
      </c>
      <c r="B26" s="4" t="s">
        <v>47</v>
      </c>
      <c r="C26" s="4" t="s">
        <v>319</v>
      </c>
      <c r="D26" s="4" t="s">
        <v>59</v>
      </c>
      <c r="E26" s="4">
        <v>3.0</v>
      </c>
      <c r="F26" s="4" t="s">
        <v>90</v>
      </c>
      <c r="G26" s="4" t="s">
        <v>370</v>
      </c>
      <c r="H26" s="4" t="s">
        <v>371</v>
      </c>
      <c r="I26" s="4" t="s">
        <v>372</v>
      </c>
      <c r="J26" s="4" t="s">
        <v>373</v>
      </c>
      <c r="K26" s="5" t="str">
        <f>HYPERLINK("https://website.cs.vt.edu/engage/Alumni/distinguished-alumni/george-luc.html","https://website.cs.vt.edu/engage/Alumni/distinguished-alumni/george-luc.html")</f>
        <v>https://website.cs.vt.edu/engage/Alumni/distinguished-alumni/george-luc.html</v>
      </c>
      <c r="L26" s="4" t="s">
        <v>374</v>
      </c>
      <c r="M26" s="4">
        <v>1.0</v>
      </c>
      <c r="N26" s="4">
        <v>1.0</v>
      </c>
      <c r="O26" s="4">
        <v>1.0</v>
      </c>
      <c r="P26" s="4">
        <v>0.0</v>
      </c>
      <c r="Q26" s="4">
        <v>2.0</v>
      </c>
      <c r="R26" s="4">
        <v>1.0</v>
      </c>
      <c r="S26" s="4">
        <v>0.0</v>
      </c>
      <c r="T26" s="4"/>
    </row>
    <row r="27" ht="15.75" customHeight="1">
      <c r="A27" s="6" t="s">
        <v>18</v>
      </c>
      <c r="B27" s="6" t="s">
        <v>47</v>
      </c>
      <c r="C27" s="6" t="s">
        <v>319</v>
      </c>
      <c r="D27" s="6" t="s">
        <v>59</v>
      </c>
      <c r="E27" s="6">
        <v>3.0</v>
      </c>
      <c r="F27" s="6" t="s">
        <v>90</v>
      </c>
      <c r="G27" s="6" t="s">
        <v>375</v>
      </c>
      <c r="H27" s="6" t="s">
        <v>376</v>
      </c>
      <c r="I27" s="6" t="s">
        <v>377</v>
      </c>
      <c r="J27" s="6" t="s">
        <v>378</v>
      </c>
      <c r="K27" s="7" t="str">
        <f>HYPERLINK("https://website.cs.vt.edu/engage/Alumni/distinguished-alumni/hussein-suleman.html","https://website.cs.vt.edu/engage/Alumni/distinguished-alumni/hussein-suleman.html")</f>
        <v>https://website.cs.vt.edu/engage/Alumni/distinguished-alumni/hussein-suleman.html</v>
      </c>
      <c r="L27" s="6" t="s">
        <v>379</v>
      </c>
      <c r="M27" s="6">
        <v>1.0</v>
      </c>
      <c r="N27" s="6">
        <v>1.0</v>
      </c>
      <c r="O27" s="6">
        <v>1.0</v>
      </c>
      <c r="P27" s="6">
        <v>0.0</v>
      </c>
      <c r="Q27" s="6">
        <v>2.0</v>
      </c>
      <c r="R27" s="6">
        <v>1.0</v>
      </c>
      <c r="S27" s="6">
        <v>0.0</v>
      </c>
      <c r="T27" s="6"/>
    </row>
    <row r="28" ht="15.75" customHeight="1">
      <c r="A28" s="4" t="s">
        <v>18</v>
      </c>
      <c r="B28" s="4" t="s">
        <v>47</v>
      </c>
      <c r="C28" s="4" t="s">
        <v>319</v>
      </c>
      <c r="D28" s="4" t="s">
        <v>59</v>
      </c>
      <c r="E28" s="4">
        <v>3.0</v>
      </c>
      <c r="F28" s="4" t="s">
        <v>90</v>
      </c>
      <c r="G28" s="4" t="s">
        <v>380</v>
      </c>
      <c r="H28" s="4" t="s">
        <v>381</v>
      </c>
      <c r="I28" s="4" t="s">
        <v>382</v>
      </c>
      <c r="J28" s="4" t="s">
        <v>383</v>
      </c>
      <c r="K28" s="5" t="str">
        <f>HYPERLINK("https://website.cs.vt.edu/engage/Alumni/distinguished-alumni/li-alumni-award.html","https://website.cs.vt.edu/engage/Alumni/distinguished-alumni/li-alumni-award.html")</f>
        <v>https://website.cs.vt.edu/engage/Alumni/distinguished-alumni/li-alumni-award.html</v>
      </c>
      <c r="L28" s="4" t="s">
        <v>384</v>
      </c>
      <c r="M28" s="4">
        <v>1.0</v>
      </c>
      <c r="N28" s="4">
        <v>1.0</v>
      </c>
      <c r="O28" s="4">
        <v>1.0</v>
      </c>
      <c r="P28" s="4">
        <v>1.0</v>
      </c>
      <c r="Q28" s="4">
        <v>2.0</v>
      </c>
      <c r="R28" s="4">
        <v>2.0</v>
      </c>
      <c r="S28" s="4">
        <v>0.0</v>
      </c>
      <c r="T28" s="4"/>
    </row>
    <row r="29" ht="15.75" customHeight="1">
      <c r="A29" s="6" t="s">
        <v>18</v>
      </c>
      <c r="B29" s="6" t="s">
        <v>40</v>
      </c>
      <c r="C29" s="6" t="s">
        <v>385</v>
      </c>
      <c r="D29" s="6" t="s">
        <v>48</v>
      </c>
      <c r="E29" s="6">
        <v>2.0</v>
      </c>
      <c r="F29" s="6" t="s">
        <v>90</v>
      </c>
      <c r="G29" s="6" t="s">
        <v>386</v>
      </c>
      <c r="H29" s="6" t="s">
        <v>387</v>
      </c>
      <c r="I29" s="6" t="s">
        <v>388</v>
      </c>
      <c r="J29" s="6" t="s">
        <v>389</v>
      </c>
      <c r="K29" s="7" t="str">
        <f>HYPERLINK("https://website.cs.vt.edu/engage/industry/about-cs-source.html","https://website.cs.vt.edu/engage/industry/about-cs-source.html")</f>
        <v>https://website.cs.vt.edu/engage/industry/about-cs-source.html</v>
      </c>
      <c r="L29" s="6" t="s">
        <v>390</v>
      </c>
      <c r="M29" s="6">
        <v>1.0</v>
      </c>
      <c r="N29" s="6">
        <v>1.0</v>
      </c>
      <c r="O29" s="6">
        <v>1.0</v>
      </c>
      <c r="P29" s="6">
        <v>0.0</v>
      </c>
      <c r="Q29" s="6">
        <v>0.0</v>
      </c>
      <c r="R29" s="6">
        <v>1.0</v>
      </c>
      <c r="S29" s="6">
        <v>0.0</v>
      </c>
      <c r="T29" s="6"/>
    </row>
    <row r="30" ht="15.75" customHeight="1">
      <c r="A30" s="4" t="s">
        <v>18</v>
      </c>
      <c r="B30" s="4" t="s">
        <v>40</v>
      </c>
      <c r="C30" s="4" t="s">
        <v>385</v>
      </c>
      <c r="D30" s="4" t="s">
        <v>48</v>
      </c>
      <c r="E30" s="4">
        <v>2.0</v>
      </c>
      <c r="F30" s="4" t="s">
        <v>90</v>
      </c>
      <c r="G30" s="4" t="s">
        <v>391</v>
      </c>
      <c r="H30" s="4" t="s">
        <v>392</v>
      </c>
      <c r="I30" s="4" t="s">
        <v>393</v>
      </c>
      <c r="J30" s="4" t="s">
        <v>394</v>
      </c>
      <c r="K30" s="5" t="str">
        <f>HYPERLINK("https://website.cs.vt.edu/engage/industry/career-fair.html","https://website.cs.vt.edu/engage/industry/career-fair.html")</f>
        <v>https://website.cs.vt.edu/engage/industry/career-fair.html</v>
      </c>
      <c r="L30" s="4" t="s">
        <v>395</v>
      </c>
      <c r="M30" s="4">
        <v>1.0</v>
      </c>
      <c r="N30" s="4">
        <v>1.0</v>
      </c>
      <c r="O30" s="4">
        <v>0.0</v>
      </c>
      <c r="P30" s="4">
        <v>0.0</v>
      </c>
      <c r="Q30" s="4">
        <v>0.0</v>
      </c>
      <c r="R30" s="4">
        <v>1.0</v>
      </c>
      <c r="S30" s="4">
        <v>0.0</v>
      </c>
      <c r="T30" s="4"/>
    </row>
    <row r="31" ht="15.75" customHeight="1">
      <c r="A31" s="6" t="s">
        <v>18</v>
      </c>
      <c r="B31" s="6" t="s">
        <v>40</v>
      </c>
      <c r="C31" s="6" t="s">
        <v>385</v>
      </c>
      <c r="D31" s="6" t="s">
        <v>48</v>
      </c>
      <c r="E31" s="6">
        <v>2.0</v>
      </c>
      <c r="F31" s="6" t="s">
        <v>90</v>
      </c>
      <c r="G31" s="6" t="s">
        <v>396</v>
      </c>
      <c r="H31" s="6" t="s">
        <v>397</v>
      </c>
      <c r="I31" s="6" t="s">
        <v>398</v>
      </c>
      <c r="J31" s="6" t="s">
        <v>399</v>
      </c>
      <c r="K31" s="7" t="str">
        <f>HYPERLINK("https://website.cs.vt.edu/engage/industry/member-benefits.html","https://website.cs.vt.edu/engage/industry/member-benefits.html")</f>
        <v>https://website.cs.vt.edu/engage/industry/member-benefits.html</v>
      </c>
      <c r="L31" s="6" t="s">
        <v>400</v>
      </c>
      <c r="M31" s="6">
        <v>1.0</v>
      </c>
      <c r="N31" s="6">
        <v>0.0</v>
      </c>
      <c r="O31" s="6">
        <v>1.0</v>
      </c>
      <c r="P31" s="6">
        <v>0.0</v>
      </c>
      <c r="Q31" s="6">
        <v>0.0</v>
      </c>
      <c r="R31" s="6">
        <v>1.0</v>
      </c>
      <c r="S31" s="6">
        <v>0.0</v>
      </c>
      <c r="T31" s="6"/>
    </row>
    <row r="32" ht="15.75" customHeight="1">
      <c r="A32" s="4" t="s">
        <v>18</v>
      </c>
      <c r="B32" s="4" t="s">
        <v>48</v>
      </c>
      <c r="C32" s="4" t="s">
        <v>401</v>
      </c>
      <c r="D32" s="4" t="s">
        <v>60</v>
      </c>
      <c r="E32" s="4">
        <v>3.0</v>
      </c>
      <c r="F32" s="4" t="s">
        <v>90</v>
      </c>
      <c r="G32" s="4" t="s">
        <v>402</v>
      </c>
      <c r="H32" s="4" t="s">
        <v>403</v>
      </c>
      <c r="I32" s="4" t="s">
        <v>404</v>
      </c>
      <c r="J32" s="4" t="s">
        <v>405</v>
      </c>
      <c r="K32" s="5" t="str">
        <f>HYPERLINK("https://website.cs.vt.edu/engage/industry/career-fair/employer-information.html","https://website.cs.vt.edu/engage/industry/career-fair/employer-information.html")</f>
        <v>https://website.cs.vt.edu/engage/industry/career-fair/employer-information.html</v>
      </c>
      <c r="L32" s="4" t="s">
        <v>406</v>
      </c>
      <c r="M32" s="4">
        <v>1.0</v>
      </c>
      <c r="N32" s="4">
        <v>1.0</v>
      </c>
      <c r="O32" s="4">
        <v>1.0</v>
      </c>
      <c r="P32" s="4">
        <v>0.0</v>
      </c>
      <c r="Q32" s="4">
        <v>1.0</v>
      </c>
      <c r="R32" s="4">
        <v>1.0</v>
      </c>
      <c r="S32" s="4">
        <v>0.0</v>
      </c>
      <c r="T32" s="4"/>
    </row>
    <row r="33" ht="15.75" customHeight="1">
      <c r="A33" s="6" t="s">
        <v>18</v>
      </c>
      <c r="B33" s="6" t="s">
        <v>48</v>
      </c>
      <c r="C33" s="6" t="s">
        <v>401</v>
      </c>
      <c r="D33" s="6" t="s">
        <v>60</v>
      </c>
      <c r="E33" s="6">
        <v>3.0</v>
      </c>
      <c r="F33" s="6" t="s">
        <v>90</v>
      </c>
      <c r="G33" s="6" t="s">
        <v>407</v>
      </c>
      <c r="H33" s="6" t="s">
        <v>408</v>
      </c>
      <c r="I33" s="6" t="s">
        <v>409</v>
      </c>
      <c r="J33" s="6" t="s">
        <v>410</v>
      </c>
      <c r="K33" s="7" t="str">
        <f>HYPERLINK("https://website.cs.vt.edu/engage/industry/career-fair/student-information.html","https://website.cs.vt.edu/engage/industry/career-fair/student-information.html")</f>
        <v>https://website.cs.vt.edu/engage/industry/career-fair/student-information.html</v>
      </c>
      <c r="L33" s="6" t="s">
        <v>411</v>
      </c>
      <c r="M33" s="6">
        <v>1.0</v>
      </c>
      <c r="N33" s="6">
        <v>1.0</v>
      </c>
      <c r="O33" s="6">
        <v>1.0</v>
      </c>
      <c r="P33" s="6">
        <v>0.0</v>
      </c>
      <c r="Q33" s="6">
        <v>1.0</v>
      </c>
      <c r="R33" s="6">
        <v>1.0</v>
      </c>
      <c r="S33" s="6">
        <v>0.0</v>
      </c>
      <c r="T33" s="6"/>
    </row>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T$33"/>
  <printOptions/>
  <pageMargins bottom="1.0" footer="0.0" header="0.0" left="0.75" right="0.75" top="1.0"/>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6.0"/>
    <col customWidth="1" min="2" max="2" width="26.0"/>
    <col customWidth="1" min="3" max="3" width="16.0"/>
    <col customWidth="1" min="4" max="4" width="34.0"/>
    <col customWidth="1" min="5" max="5" width="13.0"/>
    <col customWidth="1" min="6" max="6" width="16.0"/>
    <col customWidth="1" min="7" max="7" width="30.0"/>
    <col customWidth="1" min="8" max="8" width="24.0"/>
    <col customWidth="1" min="9" max="9" width="26.0"/>
    <col customWidth="1" min="10" max="10" width="42.0"/>
    <col customWidth="1" min="11" max="11" width="62.0"/>
    <col customWidth="1" min="12" max="12" width="44.0"/>
    <col customWidth="1" min="13" max="19" width="13.0"/>
    <col customWidth="1" min="20" max="20" width="16.0"/>
    <col customWidth="1" min="21" max="26" width="8.71"/>
  </cols>
  <sheetData>
    <row r="1">
      <c r="A1" s="3" t="s">
        <v>14</v>
      </c>
      <c r="B1" s="3" t="s">
        <v>26</v>
      </c>
      <c r="C1" s="3" t="s">
        <v>72</v>
      </c>
      <c r="D1" s="3" t="s">
        <v>25</v>
      </c>
      <c r="E1" s="3" t="s">
        <v>27</v>
      </c>
      <c r="F1" s="3" t="s">
        <v>73</v>
      </c>
      <c r="G1" s="3" t="s">
        <v>74</v>
      </c>
      <c r="H1" s="3" t="s">
        <v>75</v>
      </c>
      <c r="I1" s="3" t="s">
        <v>76</v>
      </c>
      <c r="J1" s="3" t="s">
        <v>77</v>
      </c>
      <c r="K1" s="3" t="s">
        <v>78</v>
      </c>
      <c r="L1" s="3" t="s">
        <v>79</v>
      </c>
      <c r="M1" s="3" t="s">
        <v>29</v>
      </c>
      <c r="N1" s="3" t="s">
        <v>30</v>
      </c>
      <c r="O1" s="3" t="s">
        <v>31</v>
      </c>
      <c r="P1" s="3" t="s">
        <v>32</v>
      </c>
      <c r="Q1" s="3" t="s">
        <v>33</v>
      </c>
      <c r="R1" s="3" t="s">
        <v>34</v>
      </c>
      <c r="S1" s="3" t="s">
        <v>35</v>
      </c>
      <c r="T1" s="3" t="s">
        <v>80</v>
      </c>
    </row>
    <row r="2">
      <c r="A2" s="4" t="s">
        <v>22</v>
      </c>
      <c r="B2" s="4" t="s">
        <v>37</v>
      </c>
      <c r="C2" s="4" t="s">
        <v>22</v>
      </c>
      <c r="D2" s="4" t="s">
        <v>41</v>
      </c>
      <c r="E2" s="4">
        <v>1.0</v>
      </c>
      <c r="F2" s="4" t="s">
        <v>90</v>
      </c>
      <c r="G2" s="4" t="s">
        <v>412</v>
      </c>
      <c r="H2" s="4" t="s">
        <v>413</v>
      </c>
      <c r="I2" s="4" t="s">
        <v>414</v>
      </c>
      <c r="J2" s="4" t="s">
        <v>415</v>
      </c>
      <c r="K2" s="5" t="str">
        <f>HYPERLINK("https://website.cs.vt.edu/find-your-future-here/build-your-future-in-computer-science.html","https://website.cs.vt.edu/find-your-future-here/build-your-future-in-computer-science.html")</f>
        <v>https://website.cs.vt.edu/find-your-future-here/build-your-future-in-computer-science.html</v>
      </c>
      <c r="L2" s="4" t="s">
        <v>416</v>
      </c>
      <c r="M2" s="4">
        <v>0.0</v>
      </c>
      <c r="N2" s="4">
        <v>0.0</v>
      </c>
      <c r="O2" s="4">
        <v>1.0</v>
      </c>
      <c r="P2" s="4">
        <v>1.0</v>
      </c>
      <c r="Q2" s="4">
        <v>2.0</v>
      </c>
      <c r="R2" s="4">
        <v>1.0</v>
      </c>
      <c r="S2" s="4">
        <v>0.0</v>
      </c>
      <c r="T2" s="4"/>
    </row>
    <row r="3">
      <c r="A3" s="6" t="s">
        <v>22</v>
      </c>
      <c r="B3" s="6" t="s">
        <v>37</v>
      </c>
      <c r="C3" s="6" t="s">
        <v>22</v>
      </c>
      <c r="D3" s="6" t="s">
        <v>41</v>
      </c>
      <c r="E3" s="6">
        <v>1.0</v>
      </c>
      <c r="F3" s="6" t="s">
        <v>85</v>
      </c>
      <c r="G3" s="6" t="s">
        <v>417</v>
      </c>
      <c r="H3" s="6" t="s">
        <v>418</v>
      </c>
      <c r="I3" s="6" t="s">
        <v>419</v>
      </c>
      <c r="J3" s="6" t="s">
        <v>420</v>
      </c>
      <c r="K3" s="7" t="str">
        <f>HYPERLINK("https://website.cs.vt.edu/find-your-future-here.html","https://website.cs.vt.edu/find-your-future-here.html")</f>
        <v>https://website.cs.vt.edu/find-your-future-here.html</v>
      </c>
      <c r="L3" s="6" t="s">
        <v>421</v>
      </c>
      <c r="M3" s="6">
        <v>1.0</v>
      </c>
      <c r="N3" s="6">
        <v>1.0</v>
      </c>
      <c r="O3" s="6">
        <v>1.0</v>
      </c>
      <c r="P3" s="6">
        <v>0.0</v>
      </c>
      <c r="Q3" s="6">
        <v>2.0</v>
      </c>
      <c r="R3" s="6">
        <v>1.0</v>
      </c>
      <c r="S3" s="6">
        <v>0.0</v>
      </c>
      <c r="T3" s="6"/>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T$3"/>
  <printOptions/>
  <pageMargins bottom="1.0" footer="0.0" header="0.0" left="0.75" right="0.75" top="1.0"/>
  <pageSetup orientation="landscape"/>
  <drawing r:id="rId1"/>
</worksheet>
</file>